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 - Notable Bank List (La" sheetId="1" r:id="rId4"/>
  </sheets>
</workbook>
</file>

<file path=xl/sharedStrings.xml><?xml version="1.0" encoding="utf-8"?>
<sst xmlns="http://schemas.openxmlformats.org/spreadsheetml/2006/main" uniqueCount="98">
  <si>
    <t>Notable Bank List (Large and/or Failed)</t>
  </si>
  <si>
    <t>Total Assets</t>
  </si>
  <si>
    <t>Total Deposits</t>
  </si>
  <si>
    <t>Deposits over $250K</t>
  </si>
  <si>
    <t>% deposits over $250K</t>
  </si>
  <si>
    <t>No. accts &gt;$250K</t>
  </si>
  <si>
    <t>% increase</t>
  </si>
  <si>
    <t>Avg.acct. size &gt;250K</t>
  </si>
  <si>
    <t>Deposit % of assets</t>
  </si>
  <si>
    <t>Total Equity Capital</t>
  </si>
  <si>
    <t>Eq %</t>
  </si>
  <si>
    <t>FHLB advances less than 1 year</t>
  </si>
  <si>
    <t>FHLB advances 1-3 years</t>
  </si>
  <si>
    <t>TOTAL SHORT TERM FHLB</t>
  </si>
  <si>
    <t>FHLB as % of Equity</t>
  </si>
  <si>
    <t>Ticker Symbol</t>
  </si>
  <si>
    <t>FDIC Cert no.</t>
  </si>
  <si>
    <t>Net Loans</t>
  </si>
  <si>
    <t>Loans %</t>
  </si>
  <si>
    <t>TTL Securities</t>
  </si>
  <si>
    <t>Sec as % til assets</t>
  </si>
  <si>
    <t>Reserves</t>
  </si>
  <si>
    <t>Rez%</t>
  </si>
  <si>
    <t>Short%</t>
  </si>
  <si>
    <t>deposits</t>
  </si>
  <si>
    <t>fhlb</t>
  </si>
  <si>
    <t>Signature Bank</t>
  </si>
  <si>
    <t>SBNY</t>
  </si>
  <si>
    <t>3Q2019</t>
  </si>
  <si>
    <t>Silicon Valley Bank</t>
  </si>
  <si>
    <t>SIVB</t>
  </si>
  <si>
    <t>First Republic</t>
  </si>
  <si>
    <t>FRC</t>
  </si>
  <si>
    <t>Charles Schwab</t>
  </si>
  <si>
    <t>SCHW</t>
  </si>
  <si>
    <t>Keybank</t>
  </si>
  <si>
    <t>KEY</t>
  </si>
  <si>
    <t>PNC Bank</t>
  </si>
  <si>
    <t>PNC</t>
  </si>
  <si>
    <t>Northern Trust</t>
  </si>
  <si>
    <t>NTRS</t>
  </si>
  <si>
    <t>Truist Bank</t>
  </si>
  <si>
    <t>TFC</t>
  </si>
  <si>
    <t>Ally Bank</t>
  </si>
  <si>
    <t>ALLY</t>
  </si>
  <si>
    <t>First-Citizens Bank</t>
  </si>
  <si>
    <t>FIZN</t>
  </si>
  <si>
    <t>N/A</t>
  </si>
  <si>
    <t>U.S. Bank</t>
  </si>
  <si>
    <t>USB</t>
  </si>
  <si>
    <t>Citizens Bank</t>
  </si>
  <si>
    <t>CFG</t>
  </si>
  <si>
    <t>TD Bank</t>
  </si>
  <si>
    <t>TD</t>
  </si>
  <si>
    <t>Fifth Third Bank</t>
  </si>
  <si>
    <t>FITB</t>
  </si>
  <si>
    <t>Wells Fargo</t>
  </si>
  <si>
    <t>WFC</t>
  </si>
  <si>
    <t>MUFG UNION BANK</t>
  </si>
  <si>
    <t>BMO Harris</t>
  </si>
  <si>
    <t>BMO</t>
  </si>
  <si>
    <t>Manufacturers &amp; TT</t>
  </si>
  <si>
    <t>MTB</t>
  </si>
  <si>
    <t>Citibank</t>
  </si>
  <si>
    <t>C</t>
  </si>
  <si>
    <t>Huntington Nat’l</t>
  </si>
  <si>
    <t>HBAN</t>
  </si>
  <si>
    <t>State Street Bank</t>
  </si>
  <si>
    <t>STT</t>
  </si>
  <si>
    <t>HSBC</t>
  </si>
  <si>
    <t>Bank of America</t>
  </si>
  <si>
    <t>BAC</t>
  </si>
  <si>
    <t>JPMorgan Chase</t>
  </si>
  <si>
    <t>JPM</t>
  </si>
  <si>
    <t>UBS Bank</t>
  </si>
  <si>
    <t>UBS</t>
  </si>
  <si>
    <t>Regions Bank</t>
  </si>
  <si>
    <t>RF</t>
  </si>
  <si>
    <t>Goldman Sachs</t>
  </si>
  <si>
    <t>GS</t>
  </si>
  <si>
    <t>Morgan Stanley Private</t>
  </si>
  <si>
    <t>MS</t>
  </si>
  <si>
    <t>Morgan Stanley N.A.</t>
  </si>
  <si>
    <t>Bank of NY Mellon</t>
  </si>
  <si>
    <t>BK</t>
  </si>
  <si>
    <t>Capital One</t>
  </si>
  <si>
    <t>COF</t>
  </si>
  <si>
    <t>AMEX</t>
  </si>
  <si>
    <t>Discover</t>
  </si>
  <si>
    <t>USAA Federal Savings</t>
  </si>
  <si>
    <t>Silvergate</t>
  </si>
  <si>
    <t>Cross River Bank</t>
  </si>
  <si>
    <t>Customers Bank</t>
  </si>
  <si>
    <t>Pac Coast Bnkers’ Bnk</t>
  </si>
  <si>
    <t>First Foundation Bank</t>
  </si>
  <si>
    <t>Flagstar Bank</t>
  </si>
  <si>
    <t>NYCB</t>
  </si>
  <si>
    <t>Metro Comm Bank</t>
  </si>
</sst>
</file>

<file path=xl/styles.xml><?xml version="1.0" encoding="utf-8"?>
<styleSheet xmlns="http://schemas.openxmlformats.org/spreadsheetml/2006/main">
  <numFmts count="9">
    <numFmt numFmtId="0" formatCode="General"/>
    <numFmt numFmtId="59" formatCode="&quot;$&quot;#,##0"/>
    <numFmt numFmtId="60" formatCode="#,##0.00%"/>
    <numFmt numFmtId="61" formatCode="&quot;$&quot;#,##0.000"/>
    <numFmt numFmtId="62" formatCode="#,##0.0%"/>
    <numFmt numFmtId="63" formatCode="#,##0.000"/>
    <numFmt numFmtId="64" formatCode="#,##0%"/>
    <numFmt numFmtId="65" formatCode="#,##0.0"/>
    <numFmt numFmtId="66" formatCode="&quot;$&quot;#,##0.00"/>
  </numFmts>
  <fonts count="9">
    <font>
      <sz val="10"/>
      <color indexed="8"/>
      <name val="Helvetica Neue"/>
    </font>
    <font>
      <sz val="12"/>
      <color indexed="8"/>
      <name val="Helvetica Neue"/>
    </font>
    <font>
      <b val="1"/>
      <sz val="12"/>
      <color indexed="8"/>
      <name val="Helvetica Neue"/>
    </font>
    <font>
      <b val="1"/>
      <sz val="10"/>
      <color indexed="8"/>
      <name val="Helvetica Neue"/>
    </font>
    <font>
      <b val="1"/>
      <i val="1"/>
      <sz val="10"/>
      <color indexed="13"/>
      <name val="Helvetica Neue"/>
    </font>
    <font>
      <b val="1"/>
      <sz val="10"/>
      <color indexed="13"/>
      <name val="Helvetica Neue"/>
    </font>
    <font>
      <i val="1"/>
      <sz val="10"/>
      <color indexed="8"/>
      <name val="Helvetica Neue"/>
    </font>
    <font>
      <b val="1"/>
      <i val="1"/>
      <sz val="10"/>
      <color indexed="8"/>
      <name val="Helvetica Neue"/>
    </font>
    <font>
      <i val="1"/>
      <sz val="10"/>
      <color indexed="13"/>
      <name val="Helvetica Neue"/>
    </font>
  </fonts>
  <fills count="1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7"/>
        <bgColor auto="1"/>
      </patternFill>
    </fill>
    <fill>
      <patternFill patternType="solid">
        <fgColor indexed="28"/>
        <bgColor auto="1"/>
      </patternFill>
    </fill>
  </fills>
  <borders count="3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1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25"/>
      </bottom>
      <diagonal/>
    </border>
    <border>
      <left style="thin">
        <color indexed="10"/>
      </left>
      <right style="thin">
        <color indexed="10"/>
      </right>
      <top style="thin">
        <color indexed="25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26"/>
      </bottom>
      <diagonal/>
    </border>
    <border>
      <left style="thin">
        <color indexed="10"/>
      </left>
      <right style="thin">
        <color indexed="10"/>
      </right>
      <top style="thin">
        <color indexed="26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0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applyNumberFormat="0" applyFont="1" applyFill="0" applyBorder="0" applyAlignment="1" applyProtection="0">
      <alignment horizontal="center" vertical="center"/>
    </xf>
    <xf numFmtId="0" fontId="3" fillId="2" borderId="1" applyNumberFormat="0" applyFont="1" applyFill="1" applyBorder="1" applyAlignment="1" applyProtection="0">
      <alignment vertical="top" wrapText="1"/>
    </xf>
    <xf numFmtId="0" fontId="3" fillId="3" borderId="2" applyNumberFormat="0" applyFont="1" applyFill="1" applyBorder="1" applyAlignment="1" applyProtection="0">
      <alignment vertical="top" wrapText="1"/>
    </xf>
    <xf numFmtId="49" fontId="3" borderId="3" applyNumberFormat="1" applyFont="1" applyFill="0" applyBorder="1" applyAlignment="1" applyProtection="0">
      <alignment vertical="top" wrapText="1"/>
    </xf>
    <xf numFmtId="49" fontId="3" borderId="4" applyNumberFormat="1" applyFont="1" applyFill="0" applyBorder="1" applyAlignment="1" applyProtection="0">
      <alignment vertical="top" wrapText="1"/>
    </xf>
    <xf numFmtId="49" fontId="3" borderId="5" applyNumberFormat="1" applyFont="1" applyFill="0" applyBorder="1" applyAlignment="1" applyProtection="0">
      <alignment vertical="top" wrapText="1"/>
    </xf>
    <xf numFmtId="0" fontId="3" borderId="4" applyNumberFormat="0" applyFont="1" applyFill="0" applyBorder="1" applyAlignment="1" applyProtection="0">
      <alignment vertical="top" wrapText="1"/>
    </xf>
    <xf numFmtId="49" fontId="3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59" fontId="0" borderId="8" applyNumberFormat="1" applyFont="1" applyFill="0" applyBorder="1" applyAlignment="1" applyProtection="0">
      <alignment vertical="top" wrapText="1"/>
    </xf>
    <xf numFmtId="60" fontId="0" borderId="8" applyNumberFormat="1" applyFont="1" applyFill="0" applyBorder="1" applyAlignment="1" applyProtection="0">
      <alignment vertical="top" wrapText="1"/>
    </xf>
    <xf numFmtId="3" fontId="0" borderId="8" applyNumberFormat="1" applyFont="1" applyFill="0" applyBorder="1" applyAlignment="1" applyProtection="0">
      <alignment vertical="top" wrapText="1"/>
    </xf>
    <xf numFmtId="60" fontId="4" fillId="4" borderId="8" applyNumberFormat="1" applyFont="1" applyFill="1" applyBorder="1" applyAlignment="1" applyProtection="0">
      <alignment vertical="top" wrapText="1"/>
    </xf>
    <xf numFmtId="61" fontId="4" fillId="4" borderId="8" applyNumberFormat="1" applyFont="1" applyFill="1" applyBorder="1" applyAlignment="1" applyProtection="0">
      <alignment vertical="top" wrapText="1"/>
    </xf>
    <xf numFmtId="10" fontId="5" fillId="4" borderId="8" applyNumberFormat="1" applyFont="1" applyFill="1" applyBorder="1" applyAlignment="1" applyProtection="0">
      <alignment vertical="top" wrapText="1"/>
    </xf>
    <xf numFmtId="49" fontId="6" fillId="5" borderId="9" applyNumberFormat="1" applyFont="1" applyFill="1" applyBorder="1" applyAlignment="1" applyProtection="0">
      <alignment horizontal="center" vertical="top" wrapText="1"/>
    </xf>
    <xf numFmtId="0" fontId="0" borderId="8" applyNumberFormat="1" applyFont="1" applyFill="0" applyBorder="1" applyAlignment="1" applyProtection="0">
      <alignment vertical="top" wrapText="1"/>
    </xf>
    <xf numFmtId="62" fontId="0" borderId="8" applyNumberFormat="1" applyFont="1" applyFill="0" applyBorder="1" applyAlignment="1" applyProtection="0">
      <alignment vertical="top" wrapText="1"/>
    </xf>
    <xf numFmtId="60" fontId="0" borderId="9" applyNumberFormat="1" applyFont="1" applyFill="0" applyBorder="1" applyAlignment="1" applyProtection="0">
      <alignment vertical="top" wrapText="1"/>
    </xf>
    <xf numFmtId="59" fontId="0" borderId="10" applyNumberFormat="1" applyFont="1" applyFill="0" applyBorder="1" applyAlignment="1" applyProtection="0">
      <alignment vertical="top" wrapText="1"/>
    </xf>
    <xf numFmtId="59" fontId="0" borderId="11" applyNumberFormat="1" applyFont="1" applyFill="0" applyBorder="1" applyAlignment="1" applyProtection="0">
      <alignment vertical="top" wrapText="1"/>
    </xf>
    <xf numFmtId="63" fontId="5" fillId="6" borderId="11" applyNumberFormat="1" applyFont="1" applyFill="1" applyBorder="1" applyAlignment="1" applyProtection="0">
      <alignment vertical="top" wrapText="1"/>
    </xf>
    <xf numFmtId="3" fontId="0" borderId="11" applyNumberFormat="1" applyFont="1" applyFill="0" applyBorder="1" applyAlignment="1" applyProtection="0">
      <alignment vertical="top" wrapText="1"/>
    </xf>
    <xf numFmtId="59" fontId="4" fillId="6" borderId="12" applyNumberFormat="1" applyFont="1" applyFill="1" applyBorder="1" applyAlignment="1" applyProtection="0">
      <alignment horizontal="right" vertical="top" wrapText="1"/>
    </xf>
    <xf numFmtId="59" fontId="0" borderId="13" applyNumberFormat="1" applyFont="1" applyFill="0" applyBorder="1" applyAlignment="1" applyProtection="0">
      <alignment vertical="top" wrapText="1"/>
    </xf>
    <xf numFmtId="59" fontId="0" borderId="14" applyNumberFormat="1" applyFont="1" applyFill="0" applyBorder="1" applyAlignment="1" applyProtection="0">
      <alignment vertical="top" wrapText="1"/>
    </xf>
    <xf numFmtId="60" fontId="0" borderId="14" applyNumberFormat="1" applyFont="1" applyFill="0" applyBorder="1" applyAlignment="1" applyProtection="0">
      <alignment vertical="top" wrapText="1"/>
    </xf>
    <xf numFmtId="3" fontId="0" borderId="14" applyNumberFormat="1" applyFont="1" applyFill="0" applyBorder="1" applyAlignment="1" applyProtection="0">
      <alignment vertical="top" wrapText="1"/>
    </xf>
    <xf numFmtId="61" fontId="0" borderId="14" applyNumberFormat="1" applyFont="1" applyFill="0" applyBorder="1" applyAlignment="1" applyProtection="0">
      <alignment vertical="top" wrapText="1"/>
    </xf>
    <xf numFmtId="10" fontId="6" borderId="14" applyNumberFormat="1" applyFont="1" applyFill="0" applyBorder="1" applyAlignment="1" applyProtection="0">
      <alignment vertical="top" wrapText="1"/>
    </xf>
    <xf numFmtId="0" fontId="6" fillId="5" borderId="9" applyNumberFormat="0" applyFont="1" applyFill="1" applyBorder="1" applyAlignment="1" applyProtection="0">
      <alignment horizontal="center" vertical="top" wrapText="1"/>
    </xf>
    <xf numFmtId="0" fontId="0" borderId="14" applyNumberFormat="0" applyFont="1" applyFill="0" applyBorder="1" applyAlignment="1" applyProtection="0">
      <alignment vertical="top" wrapText="1"/>
    </xf>
    <xf numFmtId="62" fontId="0" borderId="14" applyNumberFormat="1" applyFont="1" applyFill="0" applyBorder="1" applyAlignment="1" applyProtection="0">
      <alignment vertical="top" wrapText="1"/>
    </xf>
    <xf numFmtId="64" fontId="0" borderId="15" applyNumberFormat="1" applyFont="1" applyFill="0" applyBorder="1" applyAlignment="1" applyProtection="0">
      <alignment vertical="top" wrapText="1"/>
    </xf>
    <xf numFmtId="64" fontId="0" borderId="16" applyNumberFormat="1" applyFont="1" applyFill="0" applyBorder="1" applyAlignment="1" applyProtection="0">
      <alignment vertical="top" wrapText="1"/>
    </xf>
    <xf numFmtId="49" fontId="6" borderId="17" applyNumberFormat="1" applyFont="1" applyFill="0" applyBorder="1" applyAlignment="1" applyProtection="0">
      <alignment horizontal="right" vertical="top" wrapText="1"/>
    </xf>
    <xf numFmtId="59" fontId="0" borderId="18" applyNumberFormat="1" applyFont="1" applyFill="0" applyBorder="1" applyAlignment="1" applyProtection="0">
      <alignment vertical="top" wrapText="1"/>
    </xf>
    <xf numFmtId="59" fontId="0" borderId="19" applyNumberFormat="1" applyFont="1" applyFill="0" applyBorder="1" applyAlignment="1" applyProtection="0">
      <alignment vertical="top" wrapText="1"/>
    </xf>
    <xf numFmtId="60" fontId="0" borderId="19" applyNumberFormat="1" applyFont="1" applyFill="0" applyBorder="1" applyAlignment="1" applyProtection="0">
      <alignment vertical="top" wrapText="1"/>
    </xf>
    <xf numFmtId="3" fontId="0" borderId="19" applyNumberFormat="1" applyFont="1" applyFill="0" applyBorder="1" applyAlignment="1" applyProtection="0">
      <alignment vertical="top" wrapText="1"/>
    </xf>
    <xf numFmtId="61" fontId="0" borderId="19" applyNumberFormat="1" applyFont="1" applyFill="0" applyBorder="1" applyAlignment="1" applyProtection="0">
      <alignment vertical="top" wrapText="1"/>
    </xf>
    <xf numFmtId="10" fontId="5" fillId="4" borderId="19" applyNumberFormat="1" applyFont="1" applyFill="1" applyBorder="1" applyAlignment="1" applyProtection="0">
      <alignment vertical="top" wrapText="1"/>
    </xf>
    <xf numFmtId="0" fontId="0" borderId="19" applyNumberFormat="0" applyFont="1" applyFill="0" applyBorder="1" applyAlignment="1" applyProtection="0">
      <alignment vertical="top" wrapText="1"/>
    </xf>
    <xf numFmtId="62" fontId="0" borderId="19" applyNumberFormat="1" applyFont="1" applyFill="0" applyBorder="1" applyAlignment="1" applyProtection="0">
      <alignment vertical="top" wrapText="1"/>
    </xf>
    <xf numFmtId="64" fontId="0" borderId="20" applyNumberFormat="1" applyFont="1" applyFill="0" applyBorder="1" applyAlignment="1" applyProtection="0">
      <alignment vertical="top" wrapText="1"/>
    </xf>
    <xf numFmtId="64" fontId="0" borderId="21" applyNumberFormat="1" applyFont="1" applyFill="0" applyBorder="1" applyAlignment="1" applyProtection="0">
      <alignment vertical="top" wrapText="1"/>
    </xf>
    <xf numFmtId="0" fontId="6" borderId="17" applyNumberFormat="0" applyFont="1" applyFill="0" applyBorder="1" applyAlignment="1" applyProtection="0">
      <alignment horizontal="right" vertical="top" wrapText="1"/>
    </xf>
    <xf numFmtId="59" fontId="0" fillId="7" borderId="19" applyNumberFormat="1" applyFont="1" applyFill="1" applyBorder="1" applyAlignment="1" applyProtection="0">
      <alignment vertical="top" wrapText="1"/>
    </xf>
    <xf numFmtId="60" fontId="0" fillId="7" borderId="19" applyNumberFormat="1" applyFont="1" applyFill="1" applyBorder="1" applyAlignment="1" applyProtection="0">
      <alignment vertical="top" wrapText="1"/>
    </xf>
    <xf numFmtId="10" fontId="5" borderId="19" applyNumberFormat="1" applyFont="1" applyFill="0" applyBorder="1" applyAlignment="1" applyProtection="0">
      <alignment vertical="top" wrapText="1"/>
    </xf>
    <xf numFmtId="60" fontId="0" borderId="20" applyNumberFormat="1" applyFont="1" applyFill="0" applyBorder="1" applyAlignment="1" applyProtection="0">
      <alignment vertical="top" wrapText="1"/>
    </xf>
    <xf numFmtId="60" fontId="0" borderId="21" applyNumberFormat="1" applyFont="1" applyFill="0" applyBorder="1" applyAlignment="1" applyProtection="0">
      <alignment vertical="top" wrapText="1"/>
    </xf>
    <xf numFmtId="59" fontId="3" borderId="21" applyNumberFormat="1" applyFont="1" applyFill="0" applyBorder="1" applyAlignment="1" applyProtection="0">
      <alignment vertical="top" wrapText="1"/>
    </xf>
    <xf numFmtId="59" fontId="4" fillId="4" borderId="17" applyNumberFormat="1" applyFont="1" applyFill="1" applyBorder="1" applyAlignment="1" applyProtection="0">
      <alignment horizontal="right" vertical="top" wrapText="1"/>
    </xf>
    <xf numFmtId="3" fontId="5" fillId="4" borderId="18" applyNumberFormat="1" applyFont="1" applyFill="1" applyBorder="1" applyAlignment="1" applyProtection="0">
      <alignment vertical="top" wrapText="1"/>
    </xf>
    <xf numFmtId="59" fontId="6" fillId="8" borderId="19" applyNumberFormat="1" applyFont="1" applyFill="1" applyBorder="1" applyAlignment="1" applyProtection="0">
      <alignment vertical="top" wrapText="1"/>
    </xf>
    <xf numFmtId="59" fontId="0" fillId="8" borderId="19" applyNumberFormat="1" applyFont="1" applyFill="1" applyBorder="1" applyAlignment="1" applyProtection="0">
      <alignment vertical="top" wrapText="1"/>
    </xf>
    <xf numFmtId="60" fontId="0" fillId="8" borderId="19" applyNumberFormat="1" applyFont="1" applyFill="1" applyBorder="1" applyAlignment="1" applyProtection="0">
      <alignment vertical="top" wrapText="1"/>
    </xf>
    <xf numFmtId="61" fontId="0" fillId="8" borderId="19" applyNumberFormat="1" applyFont="1" applyFill="1" applyBorder="1" applyAlignment="1" applyProtection="0">
      <alignment vertical="top" wrapText="1"/>
    </xf>
    <xf numFmtId="0" fontId="0" fillId="8" borderId="19" applyNumberFormat="0" applyFont="1" applyFill="1" applyBorder="1" applyAlignment="1" applyProtection="0">
      <alignment vertical="top" wrapText="1"/>
    </xf>
    <xf numFmtId="0" fontId="0" fillId="8" borderId="19" applyNumberFormat="1" applyFont="1" applyFill="1" applyBorder="1" applyAlignment="1" applyProtection="0">
      <alignment vertical="top" wrapText="1"/>
    </xf>
    <xf numFmtId="62" fontId="0" fillId="8" borderId="19" applyNumberFormat="1" applyFont="1" applyFill="1" applyBorder="1" applyAlignment="1" applyProtection="0">
      <alignment vertical="top" wrapText="1"/>
    </xf>
    <xf numFmtId="60" fontId="0" fillId="8" borderId="20" applyNumberFormat="1" applyFont="1" applyFill="1" applyBorder="1" applyAlignment="1" applyProtection="0">
      <alignment vertical="top" wrapText="1"/>
    </xf>
    <xf numFmtId="60" fontId="0" fillId="8" borderId="21" applyNumberFormat="1" applyFont="1" applyFill="1" applyBorder="1" applyAlignment="1" applyProtection="0">
      <alignment vertical="top" wrapText="1"/>
    </xf>
    <xf numFmtId="60" fontId="0" borderId="15" applyNumberFormat="1" applyFont="1" applyFill="0" applyBorder="1" applyAlignment="1" applyProtection="0">
      <alignment vertical="top" wrapText="1"/>
    </xf>
    <xf numFmtId="60" fontId="0" borderId="16" applyNumberFormat="1" applyFont="1" applyFill="0" applyBorder="1" applyAlignment="1" applyProtection="0">
      <alignment vertical="top" wrapText="1"/>
    </xf>
    <xf numFmtId="10" fontId="0" borderId="19" applyNumberFormat="1" applyFont="1" applyFill="0" applyBorder="1" applyAlignment="1" applyProtection="0">
      <alignment vertical="top" wrapText="1"/>
    </xf>
    <xf numFmtId="59" fontId="0" fillId="9" borderId="19" applyNumberFormat="1" applyFont="1" applyFill="1" applyBorder="1" applyAlignment="1" applyProtection="0">
      <alignment vertical="top" wrapText="1"/>
    </xf>
    <xf numFmtId="60" fontId="0" fillId="9" borderId="19" applyNumberFormat="1" applyFont="1" applyFill="1" applyBorder="1" applyAlignment="1" applyProtection="0">
      <alignment vertical="top" wrapText="1"/>
    </xf>
    <xf numFmtId="3" fontId="0" fillId="9" borderId="19" applyNumberFormat="1" applyFont="1" applyFill="1" applyBorder="1" applyAlignment="1" applyProtection="0">
      <alignment vertical="top" wrapText="1"/>
    </xf>
    <xf numFmtId="61" fontId="0" fillId="9" borderId="19" applyNumberFormat="1" applyFont="1" applyFill="1" applyBorder="1" applyAlignment="1" applyProtection="0">
      <alignment vertical="top" wrapText="1"/>
    </xf>
    <xf numFmtId="0" fontId="0" fillId="9" borderId="19" applyNumberFormat="0" applyFont="1" applyFill="1" applyBorder="1" applyAlignment="1" applyProtection="0">
      <alignment vertical="top" wrapText="1"/>
    </xf>
    <xf numFmtId="62" fontId="0" fillId="9" borderId="19" applyNumberFormat="1" applyFont="1" applyFill="1" applyBorder="1" applyAlignment="1" applyProtection="0">
      <alignment vertical="top" wrapText="1"/>
    </xf>
    <xf numFmtId="60" fontId="0" fillId="9" borderId="20" applyNumberFormat="1" applyFont="1" applyFill="1" applyBorder="1" applyAlignment="1" applyProtection="0">
      <alignment vertical="top" wrapText="1"/>
    </xf>
    <xf numFmtId="60" fontId="0" fillId="9" borderId="21" applyNumberFormat="1" applyFont="1" applyFill="1" applyBorder="1" applyAlignment="1" applyProtection="0">
      <alignment vertical="top" wrapText="1"/>
    </xf>
    <xf numFmtId="61" fontId="0" borderId="8" applyNumberFormat="1" applyFont="1" applyFill="0" applyBorder="1" applyAlignment="1" applyProtection="0">
      <alignment vertical="top" wrapText="1"/>
    </xf>
    <xf numFmtId="60" fontId="6" borderId="8" applyNumberFormat="1" applyFont="1" applyFill="0" applyBorder="1" applyAlignment="1" applyProtection="0">
      <alignment vertical="top" wrapText="1"/>
    </xf>
    <xf numFmtId="60" fontId="0" borderId="10" applyNumberFormat="1" applyFont="1" applyFill="0" applyBorder="1" applyAlignment="1" applyProtection="0">
      <alignment vertical="top" wrapText="1"/>
    </xf>
    <xf numFmtId="60" fontId="0" borderId="11" applyNumberFormat="1" applyFont="1" applyFill="0" applyBorder="1" applyAlignment="1" applyProtection="0">
      <alignment vertical="top" wrapText="1"/>
    </xf>
    <xf numFmtId="10" fontId="7" fillId="5" borderId="14" applyNumberFormat="1" applyFont="1" applyFill="1" applyBorder="1" applyAlignment="1" applyProtection="0">
      <alignment vertical="top" wrapText="1"/>
    </xf>
    <xf numFmtId="0" fontId="6" borderId="9" applyNumberFormat="0" applyFont="1" applyFill="0" applyBorder="1" applyAlignment="1" applyProtection="0">
      <alignment horizontal="center" vertical="top" wrapText="1"/>
    </xf>
    <xf numFmtId="3" fontId="0" fillId="8" borderId="19" applyNumberFormat="1" applyFont="1" applyFill="1" applyBorder="1" applyAlignment="1" applyProtection="0">
      <alignment vertical="top" wrapText="1"/>
    </xf>
    <xf numFmtId="60" fontId="7" fillId="5" borderId="8" applyNumberFormat="1" applyFont="1" applyFill="1" applyBorder="1" applyAlignment="1" applyProtection="0">
      <alignment vertical="top" wrapText="1"/>
    </xf>
    <xf numFmtId="49" fontId="6" borderId="9" applyNumberFormat="1" applyFont="1" applyFill="0" applyBorder="1" applyAlignment="1" applyProtection="0">
      <alignment horizontal="center" vertical="top" wrapText="1"/>
    </xf>
    <xf numFmtId="61" fontId="4" borderId="14" applyNumberFormat="1" applyFont="1" applyFill="0" applyBorder="1" applyAlignment="1" applyProtection="0">
      <alignment vertical="top" wrapText="1"/>
    </xf>
    <xf numFmtId="61" fontId="4" fillId="4" borderId="19" applyNumberFormat="1" applyFont="1" applyFill="1" applyBorder="1" applyAlignment="1" applyProtection="0">
      <alignment vertical="top" wrapText="1"/>
    </xf>
    <xf numFmtId="61" fontId="4" borderId="19" applyNumberFormat="1" applyFont="1" applyFill="0" applyBorder="1" applyAlignment="1" applyProtection="0">
      <alignment vertical="top" wrapText="1"/>
    </xf>
    <xf numFmtId="59" fontId="6" fillId="10" borderId="19" applyNumberFormat="1" applyFont="1" applyFill="1" applyBorder="1" applyAlignment="1" applyProtection="0">
      <alignment vertical="top" wrapText="1"/>
    </xf>
    <xf numFmtId="59" fontId="0" fillId="10" borderId="19" applyNumberFormat="1" applyFont="1" applyFill="1" applyBorder="1" applyAlignment="1" applyProtection="0">
      <alignment vertical="top" wrapText="1"/>
    </xf>
    <xf numFmtId="60" fontId="0" fillId="10" borderId="19" applyNumberFormat="1" applyFont="1" applyFill="1" applyBorder="1" applyAlignment="1" applyProtection="0">
      <alignment vertical="top" wrapText="1"/>
    </xf>
    <xf numFmtId="3" fontId="0" fillId="10" borderId="19" applyNumberFormat="1" applyFont="1" applyFill="1" applyBorder="1" applyAlignment="1" applyProtection="0">
      <alignment vertical="top" wrapText="1"/>
    </xf>
    <xf numFmtId="61" fontId="0" fillId="10" borderId="19" applyNumberFormat="1" applyFont="1" applyFill="1" applyBorder="1" applyAlignment="1" applyProtection="0">
      <alignment vertical="top" wrapText="1"/>
    </xf>
    <xf numFmtId="0" fontId="0" fillId="10" borderId="19" applyNumberFormat="1" applyFont="1" applyFill="1" applyBorder="1" applyAlignment="1" applyProtection="0">
      <alignment vertical="top" wrapText="1"/>
    </xf>
    <xf numFmtId="62" fontId="0" fillId="10" borderId="19" applyNumberFormat="1" applyFont="1" applyFill="1" applyBorder="1" applyAlignment="1" applyProtection="0">
      <alignment vertical="top" wrapText="1"/>
    </xf>
    <xf numFmtId="60" fontId="0" fillId="10" borderId="20" applyNumberFormat="1" applyFont="1" applyFill="1" applyBorder="1" applyAlignment="1" applyProtection="0">
      <alignment vertical="top" wrapText="1"/>
    </xf>
    <xf numFmtId="60" fontId="0" fillId="10" borderId="21" applyNumberFormat="1" applyFont="1" applyFill="1" applyBorder="1" applyAlignment="1" applyProtection="0">
      <alignment vertical="top" wrapText="1"/>
    </xf>
    <xf numFmtId="10" fontId="3" borderId="14" applyNumberFormat="1" applyFont="1" applyFill="0" applyBorder="1" applyAlignment="1" applyProtection="0">
      <alignment vertical="top" wrapText="1"/>
    </xf>
    <xf numFmtId="0" fontId="3" borderId="17" applyNumberFormat="0" applyFont="1" applyFill="0" applyBorder="1" applyAlignment="1" applyProtection="0">
      <alignment vertical="top" wrapText="1"/>
    </xf>
    <xf numFmtId="10" fontId="3" borderId="19" applyNumberFormat="1" applyFont="1" applyFill="0" applyBorder="1" applyAlignment="1" applyProtection="0">
      <alignment vertical="top" wrapText="1"/>
    </xf>
    <xf numFmtId="59" fontId="6" fillId="10" borderId="17" applyNumberFormat="1" applyFont="1" applyFill="1" applyBorder="1" applyAlignment="1" applyProtection="0">
      <alignment horizontal="right" vertical="top" wrapText="1"/>
    </xf>
    <xf numFmtId="3" fontId="3" fillId="10" borderId="18" applyNumberFormat="1" applyFont="1" applyFill="1" applyBorder="1" applyAlignment="1" applyProtection="0">
      <alignment vertical="top" wrapText="1"/>
    </xf>
    <xf numFmtId="10" fontId="3" fillId="5" borderId="8" applyNumberFormat="1" applyFont="1" applyFill="1" applyBorder="1" applyAlignment="1" applyProtection="0">
      <alignment vertical="top" wrapText="1"/>
    </xf>
    <xf numFmtId="0" fontId="3" borderId="12" applyNumberFormat="0" applyFont="1" applyFill="0" applyBorder="1" applyAlignment="1" applyProtection="0">
      <alignment vertical="top" wrapText="1"/>
    </xf>
    <xf numFmtId="10" fontId="3" fillId="5" borderId="14" applyNumberFormat="1" applyFont="1" applyFill="1" applyBorder="1" applyAlignment="1" applyProtection="0">
      <alignment vertical="top" wrapText="1"/>
    </xf>
    <xf numFmtId="0" fontId="0" fillId="10" borderId="19" applyNumberFormat="0" applyFont="1" applyFill="1" applyBorder="1" applyAlignment="1" applyProtection="0">
      <alignment vertical="top" wrapText="1"/>
    </xf>
    <xf numFmtId="61" fontId="7" fillId="5" borderId="8" applyNumberFormat="1" applyFont="1" applyFill="1" applyBorder="1" applyAlignment="1" applyProtection="0">
      <alignment vertical="top" wrapText="1"/>
    </xf>
    <xf numFmtId="61" fontId="7" fillId="5" borderId="14" applyNumberFormat="1" applyFont="1" applyFill="1" applyBorder="1" applyAlignment="1" applyProtection="0">
      <alignment vertical="top" wrapText="1"/>
    </xf>
    <xf numFmtId="10" fontId="5" fillId="4" borderId="14" applyNumberFormat="1" applyFont="1" applyFill="1" applyBorder="1" applyAlignment="1" applyProtection="0">
      <alignment vertical="top" wrapText="1"/>
    </xf>
    <xf numFmtId="61" fontId="7" borderId="19" applyNumberFormat="1" applyFont="1" applyFill="0" applyBorder="1" applyAlignment="1" applyProtection="0">
      <alignment vertical="top" wrapText="1"/>
    </xf>
    <xf numFmtId="10" fontId="0" borderId="8" applyNumberFormat="1" applyFont="1" applyFill="0" applyBorder="1" applyAlignment="1" applyProtection="0">
      <alignment vertical="top" wrapText="1"/>
    </xf>
    <xf numFmtId="65" fontId="3" borderId="13" applyNumberFormat="1" applyFont="1" applyFill="0" applyBorder="1" applyAlignment="1" applyProtection="0">
      <alignment vertical="top" wrapText="1"/>
    </xf>
    <xf numFmtId="65" fontId="3" borderId="18" applyNumberFormat="1" applyFont="1" applyFill="0" applyBorder="1" applyAlignment="1" applyProtection="0">
      <alignment vertical="top" wrapText="1"/>
    </xf>
    <xf numFmtId="0" fontId="0" borderId="9" applyNumberFormat="0" applyFont="1" applyFill="0" applyBorder="1" applyAlignment="1" applyProtection="0">
      <alignment horizontal="center" vertical="top" wrapText="1"/>
    </xf>
    <xf numFmtId="10" fontId="3" borderId="8" applyNumberFormat="1" applyFont="1" applyFill="0" applyBorder="1" applyAlignment="1" applyProtection="0">
      <alignment vertical="top" wrapText="1"/>
    </xf>
    <xf numFmtId="49" fontId="0" borderId="9" applyNumberFormat="1" applyFont="1" applyFill="0" applyBorder="1" applyAlignment="1" applyProtection="0">
      <alignment horizontal="center" vertical="top" wrapText="1"/>
    </xf>
    <xf numFmtId="10" fontId="0" borderId="9" applyNumberFormat="1" applyFont="1" applyFill="0" applyBorder="1" applyAlignment="1" applyProtection="0">
      <alignment vertical="top" wrapText="1"/>
    </xf>
    <xf numFmtId="59" fontId="0" fillId="11" borderId="19" applyNumberFormat="1" applyFont="1" applyFill="1" applyBorder="1" applyAlignment="1" applyProtection="0">
      <alignment vertical="top" wrapText="1"/>
    </xf>
    <xf numFmtId="3" fontId="0" fillId="11" borderId="19" applyNumberFormat="1" applyFont="1" applyFill="1" applyBorder="1" applyAlignment="1" applyProtection="0">
      <alignment vertical="top" wrapText="1"/>
    </xf>
    <xf numFmtId="0" fontId="0" fillId="11" borderId="19" applyNumberFormat="0" applyFont="1" applyFill="1" applyBorder="1" applyAlignment="1" applyProtection="0">
      <alignment vertical="top" wrapText="1"/>
    </xf>
    <xf numFmtId="62" fontId="0" fillId="11" borderId="19" applyNumberFormat="1" applyFont="1" applyFill="1" applyBorder="1" applyAlignment="1" applyProtection="0">
      <alignment vertical="top" wrapText="1"/>
    </xf>
    <xf numFmtId="60" fontId="0" fillId="11" borderId="19" applyNumberFormat="1" applyFont="1" applyFill="1" applyBorder="1" applyAlignment="1" applyProtection="0">
      <alignment vertical="top" wrapText="1"/>
    </xf>
    <xf numFmtId="60" fontId="0" fillId="11" borderId="20" applyNumberFormat="1" applyFont="1" applyFill="1" applyBorder="1" applyAlignment="1" applyProtection="0">
      <alignment vertical="top" wrapText="1"/>
    </xf>
    <xf numFmtId="60" fontId="0" fillId="11" borderId="21" applyNumberFormat="1" applyFont="1" applyFill="1" applyBorder="1" applyAlignment="1" applyProtection="0">
      <alignment vertical="top" wrapText="1"/>
    </xf>
    <xf numFmtId="61" fontId="3" fillId="5" borderId="8" applyNumberFormat="1" applyFont="1" applyFill="1" applyBorder="1" applyAlignment="1" applyProtection="0">
      <alignment vertical="top" wrapText="1"/>
    </xf>
    <xf numFmtId="59" fontId="0" fillId="12" borderId="19" applyNumberFormat="1" applyFont="1" applyFill="1" applyBorder="1" applyAlignment="1" applyProtection="0">
      <alignment vertical="top" wrapText="1"/>
    </xf>
    <xf numFmtId="60" fontId="0" fillId="12" borderId="19" applyNumberFormat="1" applyFont="1" applyFill="1" applyBorder="1" applyAlignment="1" applyProtection="0">
      <alignment vertical="top" wrapText="1"/>
    </xf>
    <xf numFmtId="3" fontId="0" fillId="12" borderId="19" applyNumberFormat="1" applyFont="1" applyFill="1" applyBorder="1" applyAlignment="1" applyProtection="0">
      <alignment vertical="top" wrapText="1"/>
    </xf>
    <xf numFmtId="60" fontId="6" fillId="12" borderId="19" applyNumberFormat="1" applyFont="1" applyFill="1" applyBorder="1" applyAlignment="1" applyProtection="0">
      <alignment vertical="top" wrapText="1"/>
    </xf>
    <xf numFmtId="61" fontId="0" fillId="12" borderId="19" applyNumberFormat="1" applyFont="1" applyFill="1" applyBorder="1" applyAlignment="1" applyProtection="0">
      <alignment vertical="top" wrapText="1"/>
    </xf>
    <xf numFmtId="0" fontId="0" fillId="12" borderId="19" applyNumberFormat="0" applyFont="1" applyFill="1" applyBorder="1" applyAlignment="1" applyProtection="0">
      <alignment vertical="top" wrapText="1"/>
    </xf>
    <xf numFmtId="62" fontId="0" fillId="12" borderId="19" applyNumberFormat="1" applyFont="1" applyFill="1" applyBorder="1" applyAlignment="1" applyProtection="0">
      <alignment vertical="top" wrapText="1"/>
    </xf>
    <xf numFmtId="60" fontId="0" fillId="12" borderId="20" applyNumberFormat="1" applyFont="1" applyFill="1" applyBorder="1" applyAlignment="1" applyProtection="0">
      <alignment vertical="top" wrapText="1"/>
    </xf>
    <xf numFmtId="60" fontId="0" fillId="12" borderId="21" applyNumberFormat="1" applyFont="1" applyFill="1" applyBorder="1" applyAlignment="1" applyProtection="0">
      <alignment vertical="top" wrapText="1"/>
    </xf>
    <xf numFmtId="49" fontId="3" fillId="3" borderId="6" applyNumberFormat="1" applyFont="1" applyFill="1" applyBorder="1" applyAlignment="1" applyProtection="0">
      <alignment vertical="top" wrapText="1"/>
    </xf>
    <xf numFmtId="49" fontId="6" borderId="12" applyNumberFormat="1" applyFont="1" applyFill="0" applyBorder="1" applyAlignment="1" applyProtection="0">
      <alignment horizontal="right" vertical="top" wrapText="1"/>
    </xf>
    <xf numFmtId="49" fontId="3" fillId="13" borderId="6" applyNumberFormat="1" applyFont="1" applyFill="1" applyBorder="1" applyAlignment="1" applyProtection="0">
      <alignment vertical="top" wrapText="1"/>
    </xf>
    <xf numFmtId="61" fontId="3" fillId="5" borderId="14" applyNumberFormat="1" applyFont="1" applyFill="1" applyBorder="1" applyAlignment="1" applyProtection="0">
      <alignment vertical="top" wrapText="1"/>
    </xf>
    <xf numFmtId="61" fontId="3" borderId="19" applyNumberFormat="1" applyFont="1" applyFill="0" applyBorder="1" applyAlignment="1" applyProtection="0">
      <alignment vertical="top" wrapText="1"/>
    </xf>
    <xf numFmtId="59" fontId="0" fillId="14" borderId="19" applyNumberFormat="1" applyFont="1" applyFill="1" applyBorder="1" applyAlignment="1" applyProtection="0">
      <alignment vertical="top" wrapText="1"/>
    </xf>
    <xf numFmtId="3" fontId="0" fillId="14" borderId="19" applyNumberFormat="1" applyFont="1" applyFill="1" applyBorder="1" applyAlignment="1" applyProtection="0">
      <alignment vertical="top" wrapText="1"/>
    </xf>
    <xf numFmtId="62" fontId="0" fillId="14" borderId="19" applyNumberFormat="1" applyFont="1" applyFill="1" applyBorder="1" applyAlignment="1" applyProtection="0">
      <alignment vertical="top" wrapText="1"/>
    </xf>
    <xf numFmtId="60" fontId="0" fillId="14" borderId="19" applyNumberFormat="1" applyFont="1" applyFill="1" applyBorder="1" applyAlignment="1" applyProtection="0">
      <alignment vertical="top" wrapText="1"/>
    </xf>
    <xf numFmtId="60" fontId="0" fillId="14" borderId="20" applyNumberFormat="1" applyFont="1" applyFill="1" applyBorder="1" applyAlignment="1" applyProtection="0">
      <alignment vertical="top" wrapText="1"/>
    </xf>
    <xf numFmtId="60" fontId="0" fillId="14" borderId="21" applyNumberFormat="1" applyFont="1" applyFill="1" applyBorder="1" applyAlignment="1" applyProtection="0">
      <alignment vertical="top" wrapText="1"/>
    </xf>
    <xf numFmtId="59" fontId="0" borderId="22" applyNumberFormat="1" applyFont="1" applyFill="0" applyBorder="1" applyAlignment="1" applyProtection="0">
      <alignment vertical="top" wrapText="1"/>
    </xf>
    <xf numFmtId="62" fontId="0" borderId="22" applyNumberFormat="1" applyFont="1" applyFill="0" applyBorder="1" applyAlignment="1" applyProtection="0">
      <alignment vertical="top" wrapText="1"/>
    </xf>
    <xf numFmtId="59" fontId="0" borderId="23" applyNumberFormat="1" applyFont="1" applyFill="0" applyBorder="1" applyAlignment="1" applyProtection="0">
      <alignment vertical="top" wrapText="1"/>
    </xf>
    <xf numFmtId="62" fontId="0" borderId="23" applyNumberFormat="1" applyFont="1" applyFill="0" applyBorder="1" applyAlignment="1" applyProtection="0">
      <alignment vertical="top" wrapText="1"/>
    </xf>
    <xf numFmtId="61" fontId="5" fillId="4" borderId="8" applyNumberFormat="1" applyFont="1" applyFill="1" applyBorder="1" applyAlignment="1" applyProtection="0">
      <alignment vertical="top" wrapText="1"/>
    </xf>
    <xf numFmtId="61" fontId="5" fillId="4" borderId="14" applyNumberFormat="1" applyFont="1" applyFill="1" applyBorder="1" applyAlignment="1" applyProtection="0">
      <alignment vertical="top" wrapText="1"/>
    </xf>
    <xf numFmtId="61" fontId="5" borderId="19" applyNumberFormat="1" applyFont="1" applyFill="0" applyBorder="1" applyAlignment="1" applyProtection="0">
      <alignment vertical="top" wrapText="1"/>
    </xf>
    <xf numFmtId="60" fontId="8" fillId="4" borderId="8" applyNumberFormat="1" applyFont="1" applyFill="1" applyBorder="1" applyAlignment="1" applyProtection="0">
      <alignment vertical="top" wrapText="1"/>
    </xf>
    <xf numFmtId="66" fontId="0" borderId="24" applyNumberFormat="1" applyFont="1" applyFill="0" applyBorder="1" applyAlignment="1" applyProtection="0">
      <alignment vertical="top" wrapText="1"/>
    </xf>
    <xf numFmtId="66" fontId="0" borderId="25" applyNumberFormat="1" applyFont="1" applyFill="0" applyBorder="1" applyAlignment="1" applyProtection="0">
      <alignment vertical="top" wrapText="1"/>
    </xf>
    <xf numFmtId="66" fontId="0" borderId="19" applyNumberFormat="1" applyFont="1" applyFill="0" applyBorder="1" applyAlignment="1" applyProtection="0">
      <alignment vertical="top" wrapText="1"/>
    </xf>
    <xf numFmtId="66" fontId="0" fillId="10" borderId="19" applyNumberFormat="1" applyFont="1" applyFill="1" applyBorder="1" applyAlignment="1" applyProtection="0">
      <alignment vertical="top" wrapText="1"/>
    </xf>
    <xf numFmtId="0" fontId="0" borderId="9" applyNumberFormat="0" applyFont="1" applyFill="0" applyBorder="1" applyAlignment="1" applyProtection="0">
      <alignment vertical="top" wrapText="1"/>
    </xf>
    <xf numFmtId="0" fontId="0" borderId="15" applyNumberFormat="0" applyFont="1" applyFill="0" applyBorder="1" applyAlignment="1" applyProtection="0">
      <alignment vertical="top" wrapText="1"/>
    </xf>
    <xf numFmtId="0" fontId="0" borderId="16" applyNumberFormat="0" applyFont="1" applyFill="0" applyBorder="1" applyAlignment="1" applyProtection="0">
      <alignment vertical="top" wrapText="1"/>
    </xf>
    <xf numFmtId="66" fontId="0" fillId="8" borderId="19" applyNumberFormat="1" applyFont="1" applyFill="1" applyBorder="1" applyAlignment="1" applyProtection="0">
      <alignment vertical="top" wrapText="1"/>
    </xf>
    <xf numFmtId="0" fontId="0" fillId="8" borderId="20" applyNumberFormat="0" applyFont="1" applyFill="1" applyBorder="1" applyAlignment="1" applyProtection="0">
      <alignment vertical="top" wrapText="1"/>
    </xf>
    <xf numFmtId="0" fontId="0" fillId="8" borderId="21" applyNumberFormat="0" applyFont="1" applyFill="1" applyBorder="1" applyAlignment="1" applyProtection="0">
      <alignment vertical="top" wrapText="1"/>
    </xf>
    <xf numFmtId="49" fontId="3" borderId="26" applyNumberFormat="1" applyFont="1" applyFill="0" applyBorder="1" applyAlignment="1" applyProtection="0">
      <alignment vertical="top" wrapText="1"/>
    </xf>
    <xf numFmtId="0" fontId="0" borderId="8" applyNumberFormat="0" applyFont="1" applyFill="0" applyBorder="1" applyAlignment="1" applyProtection="0">
      <alignment vertical="top" wrapText="1"/>
    </xf>
    <xf numFmtId="0" fontId="3" borderId="8" applyNumberFormat="0" applyFont="1" applyFill="0" applyBorder="1" applyAlignment="1" applyProtection="0">
      <alignment vertical="top" wrapText="1"/>
    </xf>
    <xf numFmtId="0" fontId="3" borderId="27" applyNumberFormat="0" applyFont="1" applyFill="0" applyBorder="1" applyAlignment="1" applyProtection="0">
      <alignment vertical="top" wrapText="1"/>
    </xf>
    <xf numFmtId="0" fontId="3" borderId="28" applyNumberFormat="0" applyFont="1" applyFill="0" applyBorder="1" applyAlignment="1" applyProtection="0">
      <alignment vertical="top" wrapText="1"/>
    </xf>
    <xf numFmtId="0" fontId="3" borderId="14" applyNumberFormat="0" applyFont="1" applyFill="0" applyBorder="1" applyAlignment="1" applyProtection="0">
      <alignment vertical="top" wrapText="1"/>
    </xf>
    <xf numFmtId="0" fontId="3" borderId="9" applyNumberFormat="0" applyFont="1" applyFill="0" applyBorder="1" applyAlignment="1" applyProtection="0">
      <alignment vertical="top" wrapText="1"/>
    </xf>
    <xf numFmtId="49" fontId="3" borderId="27" applyNumberFormat="1" applyFont="1" applyFill="0" applyBorder="1" applyAlignment="1" applyProtection="0">
      <alignment vertical="top" wrapText="1"/>
    </xf>
    <xf numFmtId="59" fontId="0" borderId="28" applyNumberFormat="1" applyFont="1" applyFill="0" applyBorder="1" applyAlignment="1" applyProtection="0">
      <alignment vertical="top" wrapText="1"/>
    </xf>
    <xf numFmtId="60" fontId="3" fillId="5" borderId="8" applyNumberFormat="1" applyFont="1" applyFill="1" applyBorder="1" applyAlignment="1" applyProtection="0">
      <alignment vertical="top" wrapText="1"/>
    </xf>
    <xf numFmtId="0" fontId="0" borderId="9" applyNumberFormat="1" applyFont="1" applyFill="0" applyBorder="1" applyAlignment="1" applyProtection="0">
      <alignment vertical="top" wrapText="1"/>
    </xf>
    <xf numFmtId="59" fontId="0" borderId="9" applyNumberFormat="1" applyFont="1" applyFill="0" applyBorder="1" applyAlignment="1" applyProtection="0">
      <alignment vertical="top" wrapText="1"/>
    </xf>
    <xf numFmtId="49" fontId="3" borderId="28" applyNumberFormat="1" applyFont="1" applyFill="0" applyBorder="1" applyAlignment="1" applyProtection="0">
      <alignment vertical="top" wrapText="1"/>
    </xf>
    <xf numFmtId="49" fontId="3" borderId="9" applyNumberFormat="1" applyFont="1" applyFill="0" applyBorder="1" applyAlignment="1" applyProtection="0">
      <alignment vertical="top" wrapText="1"/>
    </xf>
    <xf numFmtId="0" fontId="3" borderId="29" applyNumberFormat="0" applyFont="1" applyFill="0" applyBorder="1" applyAlignment="1" applyProtection="0">
      <alignment vertical="top" wrapText="1"/>
    </xf>
    <xf numFmtId="66" fontId="0" borderId="14" applyNumberFormat="1" applyFont="1" applyFill="0" applyBorder="1" applyAlignment="1" applyProtection="0">
      <alignment vertical="top" wrapText="1"/>
    </xf>
    <xf numFmtId="49" fontId="3" fillId="15" borderId="6" applyNumberFormat="1" applyFont="1" applyFill="1" applyBorder="1" applyAlignment="1" applyProtection="0">
      <alignment vertical="top" wrapText="1"/>
    </xf>
    <xf numFmtId="61" fontId="5" fillId="4" borderId="24" applyNumberFormat="1" applyFont="1" applyFill="1" applyBorder="1" applyAlignment="1" applyProtection="0">
      <alignment vertical="top" wrapText="1"/>
    </xf>
    <xf numFmtId="10" fontId="0" borderId="14" applyNumberFormat="1" applyFont="1" applyFill="0" applyBorder="1" applyAlignment="1" applyProtection="0">
      <alignment vertical="top" wrapText="1"/>
    </xf>
    <xf numFmtId="62" fontId="0" borderId="9" applyNumberFormat="1" applyFont="1" applyFill="0" applyBorder="1" applyAlignment="1" applyProtection="0">
      <alignment vertical="top" wrapText="1"/>
    </xf>
    <xf numFmtId="61" fontId="3" borderId="14" applyNumberFormat="1" applyFont="1" applyFill="0" applyBorder="1" applyAlignment="1" applyProtection="0">
      <alignment vertical="top" wrapText="1"/>
    </xf>
    <xf numFmtId="61" fontId="3" fillId="5" borderId="19" applyNumberFormat="1" applyFont="1" applyFill="1" applyBorder="1" applyAlignment="1" applyProtection="0">
      <alignment vertical="top" wrapText="1"/>
    </xf>
    <xf numFmtId="59" fontId="6" fillId="9" borderId="17" applyNumberFormat="1" applyFont="1" applyFill="1" applyBorder="1" applyAlignment="1" applyProtection="0">
      <alignment horizontal="right" vertical="top" wrapText="1"/>
    </xf>
    <xf numFmtId="3" fontId="0" fillId="9" borderId="18" applyNumberFormat="1" applyFont="1" applyFill="1" applyBorder="1" applyAlignment="1" applyProtection="0">
      <alignment vertical="top" wrapText="1"/>
    </xf>
    <xf numFmtId="49" fontId="3" fillId="3" borderId="26" applyNumberFormat="1" applyFont="1" applyFill="1" applyBorder="1" applyAlignment="1" applyProtection="0">
      <alignment vertical="top" wrapText="1"/>
    </xf>
    <xf numFmtId="10" fontId="3" fillId="16" borderId="8" applyNumberFormat="1" applyFont="1" applyFill="1" applyBorder="1" applyAlignment="1" applyProtection="0">
      <alignment vertical="top" wrapText="1"/>
    </xf>
    <xf numFmtId="49" fontId="3" fillId="3" borderId="27" applyNumberFormat="1" applyFont="1" applyFill="1" applyBorder="1" applyAlignment="1" applyProtection="0">
      <alignment vertical="top" wrapText="1"/>
    </xf>
    <xf numFmtId="10" fontId="3" fillId="16" borderId="9" applyNumberFormat="1" applyFont="1" applyFill="1" applyBorder="1" applyAlignment="1" applyProtection="0">
      <alignment vertical="top" wrapText="1"/>
    </xf>
    <xf numFmtId="0" fontId="3" fillId="3" borderId="27" applyNumberFormat="0" applyFont="1" applyFill="1" applyBorder="1" applyAlignment="1" applyProtection="0">
      <alignment vertical="top" wrapText="1"/>
    </xf>
    <xf numFmtId="0" fontId="0" borderId="28" applyNumberFormat="0" applyFont="1" applyFill="0" applyBorder="1" applyAlignment="1" applyProtection="0">
      <alignment vertical="top" wrapText="1"/>
    </xf>
    <xf numFmtId="60" fontId="0" borderId="9" applyNumberFormat="1" applyFont="1" applyFill="0" applyBorder="1" applyAlignment="1" applyProtection="0">
      <alignment horizontal="center" vertical="top" wrapText="1"/>
    </xf>
    <xf numFmtId="0" fontId="3" fillId="3" borderId="29" applyNumberFormat="0" applyFont="1" applyFill="1" applyBorder="1" applyAlignment="1" applyProtection="0">
      <alignment vertical="top" wrapText="1"/>
    </xf>
    <xf numFmtId="0" fontId="0" borderId="13" applyNumberFormat="0" applyFont="1" applyFill="0" applyBorder="1" applyAlignment="1" applyProtection="0">
      <alignment vertical="top" wrapText="1"/>
    </xf>
    <xf numFmtId="59" fontId="6" fillId="8" borderId="17" applyNumberFormat="1" applyFont="1" applyFill="1" applyBorder="1" applyAlignment="1" applyProtection="0">
      <alignment horizontal="right" vertical="top" wrapText="1"/>
    </xf>
    <xf numFmtId="65" fontId="3" fillId="8" borderId="18" applyNumberFormat="1" applyFont="1" applyFill="1" applyBorder="1" applyAlignment="1" applyProtection="0">
      <alignment vertical="top" wrapText="1"/>
    </xf>
    <xf numFmtId="10" fontId="3" fillId="16" borderId="14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feffff"/>
      <rgbColor rgb="ffff2600"/>
      <rgbColor rgb="fffefb00"/>
      <rgbColor rgb="ff521b92"/>
      <rgbColor rgb="ffebd2ef"/>
      <rgbColor rgb="ffeaeaea"/>
      <rgbColor rgb="ffebeaec"/>
      <rgbColor rgb="ffeaebe9"/>
      <rgbColor rgb="ffeaebe9"/>
      <rgbColor rgb="ffe9ebe8"/>
      <rgbColor rgb="ff00fcff"/>
      <rgbColor rgb="ffeaebe8"/>
      <rgbColor rgb="ffeaebe7"/>
      <rgbColor rgb="ffa4a4a4"/>
      <rgbColor rgb="ffdbdbdc"/>
      <rgbColor rgb="ff8df9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2:AC175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20.5" style="1" customWidth="1"/>
    <col min="2" max="3" width="13.5" style="1" customWidth="1"/>
    <col min="4" max="4" width="12.6719" style="1" customWidth="1"/>
    <col min="5" max="5" width="10.8516" style="1" customWidth="1"/>
    <col min="6" max="7" width="9.67188" style="1" customWidth="1"/>
    <col min="8" max="8" width="10" style="1" customWidth="1"/>
    <col min="9" max="10" width="9.67188" style="1" customWidth="1"/>
    <col min="11" max="11" width="14" style="1" customWidth="1"/>
    <col min="12" max="12" width="7.67188" style="1" customWidth="1"/>
    <col min="13" max="13" width="14.5" style="1" customWidth="1"/>
    <col min="14" max="14" width="14" style="1" customWidth="1"/>
    <col min="15" max="15" width="13.5" style="1" customWidth="1"/>
    <col min="16" max="16" width="11.3516" style="1" customWidth="1"/>
    <col min="17" max="17" hidden="1" width="16.3333" style="1" customWidth="1"/>
    <col min="18" max="18" width="8.17188" style="1" customWidth="1"/>
    <col min="19" max="19" width="12.6719" style="1" customWidth="1"/>
    <col min="20" max="20" width="9" style="1" customWidth="1"/>
    <col min="21" max="25" hidden="1" width="16.3333" style="1" customWidth="1"/>
    <col min="26" max="26" width="11.6719" style="1" customWidth="1"/>
    <col min="27" max="27" width="11.1719" style="1" customWidth="1"/>
    <col min="28" max="29" width="13.6719" style="1" customWidth="1"/>
    <col min="30" max="16384" width="16.3516" style="1" customWidth="1"/>
  </cols>
  <sheetData>
    <row r="1" ht="28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ht="32.8" customHeight="1">
      <c r="A3" s="4"/>
      <c r="B3" t="s" s="5">
        <v>1</v>
      </c>
      <c r="C3" t="s" s="6">
        <v>2</v>
      </c>
      <c r="D3" t="s" s="6">
        <v>3</v>
      </c>
      <c r="E3" t="s" s="6">
        <v>4</v>
      </c>
      <c r="F3" t="s" s="6">
        <v>5</v>
      </c>
      <c r="G3" t="s" s="6">
        <v>6</v>
      </c>
      <c r="H3" t="s" s="6">
        <v>7</v>
      </c>
      <c r="I3" t="s" s="6">
        <v>6</v>
      </c>
      <c r="J3" t="s" s="6">
        <v>8</v>
      </c>
      <c r="K3" t="s" s="6">
        <v>9</v>
      </c>
      <c r="L3" t="s" s="6">
        <v>10</v>
      </c>
      <c r="M3" t="s" s="6">
        <v>11</v>
      </c>
      <c r="N3" t="s" s="6">
        <v>12</v>
      </c>
      <c r="O3" t="s" s="6">
        <v>13</v>
      </c>
      <c r="P3" t="s" s="6">
        <v>14</v>
      </c>
      <c r="Q3" t="s" s="7">
        <v>15</v>
      </c>
      <c r="R3" t="s" s="6">
        <v>16</v>
      </c>
      <c r="S3" t="s" s="6">
        <v>17</v>
      </c>
      <c r="T3" t="s" s="6">
        <v>18</v>
      </c>
      <c r="U3" t="s" s="6">
        <v>19</v>
      </c>
      <c r="V3" t="s" s="6">
        <v>20</v>
      </c>
      <c r="W3" t="s" s="6">
        <v>21</v>
      </c>
      <c r="X3" t="s" s="6">
        <v>22</v>
      </c>
      <c r="Y3" t="s" s="7">
        <v>23</v>
      </c>
      <c r="Z3" t="s" s="6">
        <v>24</v>
      </c>
      <c r="AA3" t="s" s="6">
        <v>25</v>
      </c>
      <c r="AB3" s="8"/>
      <c r="AC3" s="8"/>
    </row>
    <row r="4" ht="20.6" customHeight="1">
      <c r="A4" t="s" s="9">
        <v>26</v>
      </c>
      <c r="B4" s="10">
        <v>110363650</v>
      </c>
      <c r="C4" s="11">
        <v>88612911</v>
      </c>
      <c r="D4" s="11">
        <v>83472812</v>
      </c>
      <c r="E4" s="12">
        <f>D4/C4</f>
        <v>0.941993791401346</v>
      </c>
      <c r="F4" s="13">
        <v>27228</v>
      </c>
      <c r="G4" s="14">
        <f>(F4-F6)/F6</f>
        <v>0.572781885397412</v>
      </c>
      <c r="H4" s="15">
        <f>D4/F4/1000</f>
        <v>3.06569751726164</v>
      </c>
      <c r="I4" s="14">
        <f>(H4-H6)/H6</f>
        <v>0.544119618815199</v>
      </c>
      <c r="J4" s="12">
        <f>C4/B4</f>
        <v>0.802917545768013</v>
      </c>
      <c r="K4" s="11">
        <v>8013101</v>
      </c>
      <c r="L4" s="12">
        <f>K4/B4</f>
        <v>0.0726063427586891</v>
      </c>
      <c r="M4" s="11">
        <v>11259000</v>
      </c>
      <c r="N4" s="11">
        <v>24738</v>
      </c>
      <c r="O4" s="11">
        <f>M4+N4</f>
        <v>11283738</v>
      </c>
      <c r="P4" s="16">
        <f>O4/K4</f>
        <v>1.40816120999848</v>
      </c>
      <c r="Q4" t="s" s="17">
        <v>27</v>
      </c>
      <c r="R4" s="18">
        <v>57053</v>
      </c>
      <c r="S4" s="11">
        <v>74388993</v>
      </c>
      <c r="T4" s="12">
        <f>S4/B4</f>
        <v>0.674035273389381</v>
      </c>
      <c r="U4" s="11">
        <v>26152793</v>
      </c>
      <c r="V4" s="19">
        <f>U4/B4</f>
        <v>0.23696926478963</v>
      </c>
      <c r="W4" s="11">
        <v>5775031</v>
      </c>
      <c r="X4" s="12">
        <f>W4/C4</f>
        <v>0.0651714398593677</v>
      </c>
      <c r="Y4" s="20">
        <v>0.0613</v>
      </c>
      <c r="Z4" s="21">
        <f>C4-C5</f>
        <v>-14187583</v>
      </c>
      <c r="AA4" s="22">
        <f>O4-O5</f>
        <v>9829000</v>
      </c>
      <c r="AB4" s="23">
        <f>(AA4-Z4)/K4</f>
        <v>2.9971646432511</v>
      </c>
      <c r="AC4" s="24"/>
    </row>
    <row r="5" ht="20.6" customHeight="1">
      <c r="A5" s="25">
        <f>(D5-D4)/(F5-F4)</f>
        <v>4319.7098934551</v>
      </c>
      <c r="B5" s="26"/>
      <c r="C5" s="27">
        <v>102800494</v>
      </c>
      <c r="D5" s="27">
        <v>97663059</v>
      </c>
      <c r="E5" s="28"/>
      <c r="F5" s="29">
        <v>30513</v>
      </c>
      <c r="G5" s="30"/>
      <c r="H5" s="30">
        <f>D5/F5/1000</f>
        <v>3.20070327401435</v>
      </c>
      <c r="I5" s="28"/>
      <c r="J5" s="28"/>
      <c r="K5" s="27">
        <v>7690524</v>
      </c>
      <c r="L5" s="28"/>
      <c r="M5" s="27"/>
      <c r="N5" s="27"/>
      <c r="O5" s="27">
        <v>1454738</v>
      </c>
      <c r="P5" s="31">
        <f>O5/K5</f>
        <v>0.189159802374975</v>
      </c>
      <c r="Q5" s="32"/>
      <c r="R5" s="33"/>
      <c r="S5" s="27"/>
      <c r="T5" s="28"/>
      <c r="U5" s="27"/>
      <c r="V5" s="34">
        <f>U5/B5</f>
      </c>
      <c r="W5" s="27"/>
      <c r="X5" s="28">
        <f>W5/C5</f>
        <v>0</v>
      </c>
      <c r="Y5" s="20"/>
      <c r="Z5" s="35"/>
      <c r="AA5" s="36"/>
      <c r="AB5" s="36"/>
      <c r="AC5" s="36"/>
    </row>
    <row r="6" ht="21.2" customHeight="1">
      <c r="A6" t="s" s="37">
        <v>28</v>
      </c>
      <c r="B6" s="38">
        <v>49424934</v>
      </c>
      <c r="C6" s="39">
        <v>39060980</v>
      </c>
      <c r="D6" s="39">
        <v>34371272</v>
      </c>
      <c r="E6" s="40">
        <f>D6/C6</f>
        <v>0.879938803378717</v>
      </c>
      <c r="F6" s="41">
        <v>17312</v>
      </c>
      <c r="G6" s="42"/>
      <c r="H6" s="42">
        <f>D6/F6/1000</f>
        <v>1.98540157116451</v>
      </c>
      <c r="I6" s="40"/>
      <c r="J6" s="40">
        <f>C6/B6</f>
        <v>0.790309198996604</v>
      </c>
      <c r="K6" s="39">
        <v>4741858</v>
      </c>
      <c r="L6" s="40">
        <f>K6/B6</f>
        <v>0.09594060358279891</v>
      </c>
      <c r="M6" s="39">
        <v>3310000</v>
      </c>
      <c r="N6" s="39">
        <v>977144</v>
      </c>
      <c r="O6" s="39">
        <f>M6+N6</f>
        <v>4287144</v>
      </c>
      <c r="P6" s="43">
        <f>O6/K6</f>
        <v>0.904106365057747</v>
      </c>
      <c r="Q6" s="32"/>
      <c r="R6" s="44"/>
      <c r="S6" s="39">
        <v>37976977</v>
      </c>
      <c r="T6" s="40">
        <f>S6/B6</f>
        <v>0.768376888474955</v>
      </c>
      <c r="U6" s="39">
        <v>9013995</v>
      </c>
      <c r="V6" s="45">
        <f>U6/B6</f>
        <v>0.182377481778731</v>
      </c>
      <c r="W6" s="39">
        <v>765048</v>
      </c>
      <c r="X6" s="40">
        <f>W6/C6</f>
        <v>0.0195859909300791</v>
      </c>
      <c r="Y6" s="20"/>
      <c r="Z6" s="46"/>
      <c r="AA6" s="47"/>
      <c r="AB6" s="47"/>
      <c r="AC6" s="47"/>
    </row>
    <row r="7" ht="21.2" customHeight="1">
      <c r="A7" s="48"/>
      <c r="B7" s="38"/>
      <c r="C7" s="49">
        <f>C4-C6</f>
        <v>49551931</v>
      </c>
      <c r="D7" s="49">
        <f>D4-D6</f>
        <v>49101540</v>
      </c>
      <c r="E7" s="50">
        <f>D7/C7</f>
        <v>0.9909107275758841</v>
      </c>
      <c r="F7" s="41"/>
      <c r="G7" s="42"/>
      <c r="H7" s="42"/>
      <c r="I7" s="40"/>
      <c r="J7" s="40"/>
      <c r="K7" s="39"/>
      <c r="L7" s="40"/>
      <c r="M7" s="39"/>
      <c r="N7" s="39"/>
      <c r="O7" s="44"/>
      <c r="P7" s="51"/>
      <c r="Q7" s="32"/>
      <c r="R7" s="44"/>
      <c r="S7" s="49">
        <f>S4-S6</f>
        <v>36412016</v>
      </c>
      <c r="T7" s="40"/>
      <c r="U7" s="39"/>
      <c r="V7" s="45"/>
      <c r="W7" s="39"/>
      <c r="X7" s="40"/>
      <c r="Y7" s="20"/>
      <c r="Z7" s="52"/>
      <c r="AA7" s="53"/>
      <c r="AB7" s="54">
        <f>C7</f>
        <v>49551931</v>
      </c>
      <c r="AC7" s="54">
        <f>S7</f>
        <v>36412016</v>
      </c>
    </row>
    <row r="8" ht="21.2" customHeight="1">
      <c r="A8" s="55">
        <f>C8-P8</f>
        <v>-1296387.962</v>
      </c>
      <c r="B8" s="56">
        <f>A8/H4/1000</f>
        <v>-422.868842963336</v>
      </c>
      <c r="C8" s="57">
        <f>B4-C4-O4</f>
        <v>10467001</v>
      </c>
      <c r="D8" s="58"/>
      <c r="E8" s="59"/>
      <c r="F8" s="44"/>
      <c r="G8" s="60"/>
      <c r="H8" s="60"/>
      <c r="I8" s="59"/>
      <c r="J8" s="59"/>
      <c r="K8" s="58"/>
      <c r="L8" s="59"/>
      <c r="M8" s="58"/>
      <c r="N8" s="58"/>
      <c r="O8" s="61"/>
      <c r="P8" s="58">
        <f>S8+U8</f>
        <v>11763388.962</v>
      </c>
      <c r="Q8" s="32"/>
      <c r="R8" s="62">
        <v>0.117</v>
      </c>
      <c r="S8" s="57">
        <f>R8*S4</f>
        <v>8703512.181</v>
      </c>
      <c r="T8" s="59"/>
      <c r="U8" s="57">
        <f>R8*U4</f>
        <v>3059876.781</v>
      </c>
      <c r="V8" s="63"/>
      <c r="W8" s="58"/>
      <c r="X8" s="59"/>
      <c r="Y8" s="20"/>
      <c r="Z8" s="64"/>
      <c r="AA8" s="65"/>
      <c r="AB8" s="65"/>
      <c r="AC8" s="65"/>
    </row>
    <row r="9" ht="20.6" customHeight="1">
      <c r="A9" t="s" s="9">
        <v>29</v>
      </c>
      <c r="B9" s="10">
        <v>209026000</v>
      </c>
      <c r="C9" s="11">
        <v>175378000</v>
      </c>
      <c r="D9" s="11">
        <v>156747000</v>
      </c>
      <c r="E9" s="12">
        <f>D9/C9</f>
        <v>0.893766606986053</v>
      </c>
      <c r="F9" s="13">
        <v>37466</v>
      </c>
      <c r="G9" s="14">
        <f>(F9-F11)/F11</f>
        <v>1.05394441094238</v>
      </c>
      <c r="H9" s="15">
        <f>D9/F9/1000</f>
        <v>4.18371323333155</v>
      </c>
      <c r="I9" s="14">
        <f>(H9-H11)/H11</f>
        <v>0.422729993786545</v>
      </c>
      <c r="J9" s="12">
        <f>C9/B9</f>
        <v>0.839024810310679</v>
      </c>
      <c r="K9" s="11">
        <v>15456000</v>
      </c>
      <c r="L9" s="12">
        <f>K9/B9</f>
        <v>0.0739429544649948</v>
      </c>
      <c r="M9" s="11">
        <v>15000000</v>
      </c>
      <c r="N9" s="11">
        <v>0</v>
      </c>
      <c r="O9" s="11">
        <f>M9+N9</f>
        <v>15000000</v>
      </c>
      <c r="P9" s="16">
        <f>O9/K9</f>
        <v>0.970496894409938</v>
      </c>
      <c r="Q9" t="s" s="17">
        <v>30</v>
      </c>
      <c r="R9" s="18">
        <v>24735</v>
      </c>
      <c r="S9" s="11">
        <v>73613000</v>
      </c>
      <c r="T9" s="12">
        <f>S9/B9</f>
        <v>0.352171500196148</v>
      </c>
      <c r="U9" s="11">
        <v>117297000</v>
      </c>
      <c r="V9" s="19">
        <f>U9/B9</f>
        <v>0.56115985571173</v>
      </c>
      <c r="W9" s="11">
        <v>7821000</v>
      </c>
      <c r="X9" s="12">
        <f>W9/C9</f>
        <v>0.0445951031486275</v>
      </c>
      <c r="Y9" s="20">
        <v>0.1282</v>
      </c>
      <c r="Z9" s="21">
        <f>C9-C10</f>
        <v>-3500000</v>
      </c>
      <c r="AA9" s="22">
        <f>O9-O11</f>
        <v>15000000</v>
      </c>
      <c r="AB9" s="23">
        <f>(AA9-Z9)/K9</f>
        <v>1.19694616977226</v>
      </c>
      <c r="AC9" s="24"/>
    </row>
    <row r="10" ht="20.6" customHeight="1">
      <c r="A10" s="25">
        <f>(D10-D9)/(F10-F9)</f>
        <v>28449.2753623188</v>
      </c>
      <c r="B10" s="26"/>
      <c r="C10" s="27">
        <v>178878000</v>
      </c>
      <c r="D10" s="27">
        <v>160673000</v>
      </c>
      <c r="E10" s="28"/>
      <c r="F10" s="29">
        <v>37604</v>
      </c>
      <c r="G10" s="30"/>
      <c r="H10" s="30">
        <f>D10/F10/1000</f>
        <v>4.27276353579406</v>
      </c>
      <c r="I10" s="28"/>
      <c r="J10" s="28"/>
      <c r="K10" s="27">
        <v>15129000</v>
      </c>
      <c r="L10" s="28"/>
      <c r="M10" s="27"/>
      <c r="N10" s="27"/>
      <c r="O10" s="27">
        <v>13500000</v>
      </c>
      <c r="P10" s="31">
        <f>O10/K10</f>
        <v>0.892325996430696</v>
      </c>
      <c r="Q10" s="32"/>
      <c r="R10" s="33"/>
      <c r="S10" s="27"/>
      <c r="T10" s="28"/>
      <c r="U10" s="27"/>
      <c r="V10" s="34">
        <f>U10/B10</f>
      </c>
      <c r="W10" s="27"/>
      <c r="X10" s="28">
        <f>W10/C10</f>
        <v>0</v>
      </c>
      <c r="Y10" s="20"/>
      <c r="Z10" s="66"/>
      <c r="AA10" s="67"/>
      <c r="AB10" s="67"/>
      <c r="AC10" s="67"/>
    </row>
    <row r="11" ht="21.2" customHeight="1">
      <c r="A11" t="s" s="37">
        <v>28</v>
      </c>
      <c r="B11" s="38">
        <v>67059614</v>
      </c>
      <c r="C11" s="39">
        <v>60432256</v>
      </c>
      <c r="D11" s="39">
        <v>53639913</v>
      </c>
      <c r="E11" s="40">
        <f>D11/C11</f>
        <v>0.8876040139888211</v>
      </c>
      <c r="F11" s="41">
        <v>18241</v>
      </c>
      <c r="G11" s="42"/>
      <c r="H11" s="42">
        <f>D11/F11/1000</f>
        <v>2.94062348555452</v>
      </c>
      <c r="I11" s="40"/>
      <c r="J11" s="40">
        <f>C11/B11</f>
        <v>0.90117214214803</v>
      </c>
      <c r="K11" s="39">
        <v>4918767</v>
      </c>
      <c r="L11" s="40">
        <f>K11/B11</f>
        <v>0.07334916959110439</v>
      </c>
      <c r="M11" s="39">
        <v>0</v>
      </c>
      <c r="N11" s="39">
        <v>0</v>
      </c>
      <c r="O11" s="39">
        <f>M11+N11</f>
        <v>0</v>
      </c>
      <c r="P11" s="68">
        <f>O11/K11</f>
        <v>0</v>
      </c>
      <c r="Q11" s="32"/>
      <c r="R11" s="44"/>
      <c r="S11" s="39">
        <v>30744294</v>
      </c>
      <c r="T11" s="40">
        <f>S11/B11</f>
        <v>0.458462137882273</v>
      </c>
      <c r="U11" s="39">
        <v>27145997</v>
      </c>
      <c r="V11" s="45">
        <f>U11/B11</f>
        <v>0.404803955477584</v>
      </c>
      <c r="W11" s="39">
        <v>4114667</v>
      </c>
      <c r="X11" s="40">
        <f>W11/C11</f>
        <v>0.068087264523105</v>
      </c>
      <c r="Y11" s="20"/>
      <c r="Z11" s="52"/>
      <c r="AA11" s="53"/>
      <c r="AB11" s="53"/>
      <c r="AC11" s="53"/>
    </row>
    <row r="12" ht="21.2" customHeight="1">
      <c r="A12" s="48"/>
      <c r="B12" s="38"/>
      <c r="C12" s="49">
        <f>C9-C11</f>
        <v>114945744</v>
      </c>
      <c r="D12" s="49">
        <f>D9-D11</f>
        <v>103107087</v>
      </c>
      <c r="E12" s="50">
        <f>D12/C12</f>
        <v>0.897006565114755</v>
      </c>
      <c r="F12" s="58"/>
      <c r="G12" s="42"/>
      <c r="H12" s="42"/>
      <c r="I12" s="40"/>
      <c r="J12" s="40"/>
      <c r="K12" s="39"/>
      <c r="L12" s="40"/>
      <c r="M12" s="39"/>
      <c r="N12" s="39"/>
      <c r="O12" s="44"/>
      <c r="P12" s="68"/>
      <c r="Q12" s="32"/>
      <c r="R12" s="44"/>
      <c r="S12" s="49">
        <f>S9-S11</f>
        <v>42868706</v>
      </c>
      <c r="T12" s="40"/>
      <c r="U12" s="39"/>
      <c r="V12" s="45"/>
      <c r="W12" s="39"/>
      <c r="X12" s="40"/>
      <c r="Y12" s="20"/>
      <c r="Z12" s="52"/>
      <c r="AA12" s="53"/>
      <c r="AB12" s="54">
        <f>C12</f>
        <v>114945744</v>
      </c>
      <c r="AC12" s="54">
        <f>S12</f>
        <v>42868706</v>
      </c>
    </row>
    <row r="13" ht="21.2" customHeight="1">
      <c r="A13" s="55">
        <f>C13-P13</f>
        <v>-3688470</v>
      </c>
      <c r="B13" s="56">
        <f>A13/H9/1000</f>
        <v>-881.625913223220</v>
      </c>
      <c r="C13" s="57">
        <f>B9-C9-O9</f>
        <v>18648000</v>
      </c>
      <c r="D13" s="69"/>
      <c r="E13" s="70"/>
      <c r="F13" s="71"/>
      <c r="G13" s="72"/>
      <c r="H13" s="72"/>
      <c r="I13" s="70"/>
      <c r="J13" s="70"/>
      <c r="K13" s="69"/>
      <c r="L13" s="70"/>
      <c r="M13" s="69"/>
      <c r="N13" s="69"/>
      <c r="O13" s="73"/>
      <c r="P13" s="58">
        <f>S13+U13</f>
        <v>22336470</v>
      </c>
      <c r="Q13" s="32"/>
      <c r="R13" s="62">
        <v>0.117</v>
      </c>
      <c r="S13" s="57">
        <f>R13*S9</f>
        <v>8612721</v>
      </c>
      <c r="T13" s="70"/>
      <c r="U13" s="57">
        <f>R13*U9</f>
        <v>13723749</v>
      </c>
      <c r="V13" s="74"/>
      <c r="W13" s="69"/>
      <c r="X13" s="70"/>
      <c r="Y13" s="20"/>
      <c r="Z13" s="75"/>
      <c r="AA13" s="76"/>
      <c r="AB13" s="76"/>
      <c r="AC13" s="76"/>
    </row>
    <row r="14" ht="20.6" customHeight="1">
      <c r="A14" t="s" s="9">
        <v>31</v>
      </c>
      <c r="B14" s="10">
        <v>212638872</v>
      </c>
      <c r="C14" s="11">
        <v>176436706</v>
      </c>
      <c r="D14" s="11">
        <v>140533529</v>
      </c>
      <c r="E14" s="12">
        <f>D14/C14</f>
        <v>0.796509593644307</v>
      </c>
      <c r="F14" s="13">
        <v>84680</v>
      </c>
      <c r="G14" s="14">
        <f>(F14-F16)/F16</f>
        <v>0.887229774905282</v>
      </c>
      <c r="H14" s="77">
        <f>D14/F14/1000</f>
        <v>1.65958347897969</v>
      </c>
      <c r="I14" s="78">
        <f>(H14-H16)/H16</f>
        <v>0.153457006938286</v>
      </c>
      <c r="J14" s="12">
        <f>C14/B14</f>
        <v>0.829748128084502</v>
      </c>
      <c r="K14" s="11">
        <v>17445927</v>
      </c>
      <c r="L14" s="12">
        <f>K14/B14</f>
        <v>0.0820448624275998</v>
      </c>
      <c r="M14" s="11">
        <v>9225000</v>
      </c>
      <c r="N14" s="11">
        <v>4375000</v>
      </c>
      <c r="O14" s="11">
        <f>M14+N14</f>
        <v>13600000</v>
      </c>
      <c r="P14" s="16">
        <f>O14/K14</f>
        <v>0.77955158244099</v>
      </c>
      <c r="Q14" t="s" s="17">
        <v>32</v>
      </c>
      <c r="R14" s="18">
        <v>59017</v>
      </c>
      <c r="S14" s="11">
        <v>166083667</v>
      </c>
      <c r="T14" s="12">
        <f>S14/B14</f>
        <v>0.7810597631462231</v>
      </c>
      <c r="U14" s="11">
        <v>31718821</v>
      </c>
      <c r="V14" s="19">
        <f>U14/B14</f>
        <v>0.149167556720297</v>
      </c>
      <c r="W14" s="11">
        <v>3685174</v>
      </c>
      <c r="X14" s="12">
        <f>W14/C14</f>
        <v>0.0208866628920175</v>
      </c>
      <c r="Y14" s="20">
        <v>0.0486</v>
      </c>
      <c r="Z14" s="79"/>
      <c r="AA14" s="80"/>
      <c r="AB14" s="80"/>
      <c r="AC14" s="80"/>
    </row>
    <row r="15" ht="20.6" customHeight="1">
      <c r="A15" s="25">
        <f>(D15-D14)/(F15-F14)</f>
        <v>1138.819819819820</v>
      </c>
      <c r="B15" s="26"/>
      <c r="C15" s="27">
        <v>172382443</v>
      </c>
      <c r="D15" s="27">
        <v>138258167</v>
      </c>
      <c r="E15" s="28"/>
      <c r="F15" s="29">
        <v>82682</v>
      </c>
      <c r="G15" s="30"/>
      <c r="H15" s="30">
        <f>D15/F15/1000</f>
        <v>1.67216766648122</v>
      </c>
      <c r="I15" s="28"/>
      <c r="J15" s="28"/>
      <c r="K15" s="27">
        <v>17119168</v>
      </c>
      <c r="L15" s="28"/>
      <c r="M15" s="27"/>
      <c r="N15" s="27"/>
      <c r="O15" s="27">
        <v>10400000</v>
      </c>
      <c r="P15" s="81">
        <f>O15/K15</f>
        <v>0.607506159177829</v>
      </c>
      <c r="Q15" s="82"/>
      <c r="R15" s="33"/>
      <c r="S15" s="27"/>
      <c r="T15" s="28"/>
      <c r="U15" s="27"/>
      <c r="V15" s="34">
        <f>U15/B15</f>
      </c>
      <c r="W15" s="27"/>
      <c r="X15" s="28">
        <f>W15/C15</f>
        <v>0</v>
      </c>
      <c r="Y15" s="20"/>
      <c r="Z15" s="66"/>
      <c r="AA15" s="67"/>
      <c r="AB15" s="67"/>
      <c r="AC15" s="67"/>
    </row>
    <row r="16" ht="21.2" customHeight="1">
      <c r="A16" t="s" s="37">
        <v>28</v>
      </c>
      <c r="B16" s="38">
        <v>111028735</v>
      </c>
      <c r="C16" s="39">
        <v>85720519</v>
      </c>
      <c r="D16" s="39">
        <v>64558549</v>
      </c>
      <c r="E16" s="40">
        <f>D16/C16</f>
        <v>0.753128302921264</v>
      </c>
      <c r="F16" s="41">
        <v>44870</v>
      </c>
      <c r="G16" s="42"/>
      <c r="H16" s="42">
        <f>D16/F16/1000</f>
        <v>1.43879092935146</v>
      </c>
      <c r="I16" s="40"/>
      <c r="J16" s="40">
        <f>C16/B16</f>
        <v>0.7720570625253</v>
      </c>
      <c r="K16" s="39">
        <v>9431206</v>
      </c>
      <c r="L16" s="40">
        <f>K16/B16</f>
        <v>0.0849438300814649</v>
      </c>
      <c r="M16" s="39">
        <v>4300000</v>
      </c>
      <c r="N16" s="39">
        <v>6900000</v>
      </c>
      <c r="O16" s="39">
        <f>M16+N16</f>
        <v>11200000</v>
      </c>
      <c r="P16" s="43">
        <f>O16/K16</f>
        <v>1.18754695846957</v>
      </c>
      <c r="Q16" s="82"/>
      <c r="R16" s="44"/>
      <c r="S16" s="39">
        <v>85851038</v>
      </c>
      <c r="T16" s="40">
        <f>S16/B16</f>
        <v>0.773232605054899</v>
      </c>
      <c r="U16" s="39">
        <v>17423563</v>
      </c>
      <c r="V16" s="45">
        <f>U16/B16</f>
        <v>0.156928411370264</v>
      </c>
      <c r="W16" s="39">
        <v>1540343</v>
      </c>
      <c r="X16" s="40">
        <f>W16/C16</f>
        <v>0.0179693615714109</v>
      </c>
      <c r="Y16" s="20"/>
      <c r="Z16" s="52"/>
      <c r="AA16" s="53"/>
      <c r="AB16" s="53"/>
      <c r="AC16" s="53"/>
    </row>
    <row r="17" ht="21.2" customHeight="1">
      <c r="A17" s="48"/>
      <c r="B17" s="38"/>
      <c r="C17" s="49">
        <f>C14-C16</f>
        <v>90716187</v>
      </c>
      <c r="D17" s="49">
        <f>D14-D16</f>
        <v>75974980</v>
      </c>
      <c r="E17" s="50">
        <f>D17/C17</f>
        <v>0.8375019113182079</v>
      </c>
      <c r="F17" s="41"/>
      <c r="G17" s="42"/>
      <c r="H17" s="42"/>
      <c r="I17" s="40"/>
      <c r="J17" s="40"/>
      <c r="K17" s="39"/>
      <c r="L17" s="40"/>
      <c r="M17" s="39"/>
      <c r="N17" s="39"/>
      <c r="O17" s="39"/>
      <c r="P17" s="51"/>
      <c r="Q17" s="82"/>
      <c r="R17" s="44"/>
      <c r="S17" s="49">
        <f>S14-S16</f>
        <v>80232629</v>
      </c>
      <c r="T17" s="40"/>
      <c r="U17" s="39"/>
      <c r="V17" s="45"/>
      <c r="W17" s="39"/>
      <c r="X17" s="40"/>
      <c r="Y17" s="20"/>
      <c r="Z17" s="52"/>
      <c r="AA17" s="53"/>
      <c r="AB17" s="54">
        <f>C17</f>
        <v>90716187</v>
      </c>
      <c r="AC17" s="54">
        <f>S17</f>
        <v>80232629</v>
      </c>
    </row>
    <row r="18" ht="21.2" customHeight="1">
      <c r="A18" s="55">
        <f>C18-P18</f>
        <v>-540725.096</v>
      </c>
      <c r="B18" s="56">
        <f>A18/H14/1000</f>
        <v>-325.819763120586</v>
      </c>
      <c r="C18" s="57">
        <f>B14-C14-O14</f>
        <v>22602166</v>
      </c>
      <c r="D18" s="58"/>
      <c r="E18" s="59"/>
      <c r="F18" s="83"/>
      <c r="G18" s="60"/>
      <c r="H18" s="60"/>
      <c r="I18" s="59"/>
      <c r="J18" s="59"/>
      <c r="K18" s="58"/>
      <c r="L18" s="59"/>
      <c r="M18" s="58"/>
      <c r="N18" s="58"/>
      <c r="O18" s="58"/>
      <c r="P18" s="58">
        <f>S18+U18</f>
        <v>23142891.096</v>
      </c>
      <c r="Q18" s="82"/>
      <c r="R18" s="62">
        <v>0.117</v>
      </c>
      <c r="S18" s="57">
        <f>R18*S14</f>
        <v>19431789.039</v>
      </c>
      <c r="T18" s="59"/>
      <c r="U18" s="57">
        <f>R18*U14</f>
        <v>3711102.057</v>
      </c>
      <c r="V18" s="63"/>
      <c r="W18" s="58"/>
      <c r="X18" s="59"/>
      <c r="Y18" s="20"/>
      <c r="Z18" s="64"/>
      <c r="AA18" s="65"/>
      <c r="AB18" s="65"/>
      <c r="AC18" s="65"/>
    </row>
    <row r="19" ht="20.6" customHeight="1">
      <c r="A19" t="s" s="9">
        <v>33</v>
      </c>
      <c r="B19" s="10">
        <v>348731000</v>
      </c>
      <c r="C19" s="11">
        <v>325993000</v>
      </c>
      <c r="D19" s="11">
        <v>80971000</v>
      </c>
      <c r="E19" s="12">
        <f>D19/C19</f>
        <v>0.248382633982938</v>
      </c>
      <c r="F19" s="13">
        <v>13953</v>
      </c>
      <c r="G19" s="84">
        <f>(F19-F21)/F21</f>
        <v>0.802713178294574</v>
      </c>
      <c r="H19" s="15">
        <f>D19/F19/1000</f>
        <v>5.80312477603383</v>
      </c>
      <c r="I19" s="78">
        <f>(H19-H21)/H21</f>
        <v>0.00657028363179999</v>
      </c>
      <c r="J19" s="12">
        <f>C19/B19</f>
        <v>0.934797881461642</v>
      </c>
      <c r="K19" s="11">
        <v>7664000</v>
      </c>
      <c r="L19" s="12">
        <f>K19/B19</f>
        <v>0.0219768245438461</v>
      </c>
      <c r="M19" s="11">
        <v>10000000</v>
      </c>
      <c r="N19" s="11">
        <v>0</v>
      </c>
      <c r="O19" s="11">
        <f>M19+N19</f>
        <v>10000000</v>
      </c>
      <c r="P19" s="16">
        <f>O19/K19</f>
        <v>1.30480167014614</v>
      </c>
      <c r="Q19" t="s" s="85">
        <v>34</v>
      </c>
      <c r="R19" s="18">
        <v>57450</v>
      </c>
      <c r="S19" s="11">
        <v>40830000</v>
      </c>
      <c r="T19" s="12">
        <f>S19/B19</f>
        <v>0.11708164745893</v>
      </c>
      <c r="U19" s="11">
        <v>274910000</v>
      </c>
      <c r="V19" s="19">
        <f>U19/B19</f>
        <v>0.78831534907995</v>
      </c>
      <c r="W19" s="11">
        <v>21589000</v>
      </c>
      <c r="X19" s="12">
        <f>W19/C19</f>
        <v>0.06622534839705151</v>
      </c>
      <c r="Y19" s="20">
        <v>0.0095</v>
      </c>
      <c r="Z19" s="21">
        <f>C19-C20</f>
        <v>-23517000</v>
      </c>
      <c r="AA19" s="22">
        <f>O19-O20</f>
        <v>10000000</v>
      </c>
      <c r="AB19" s="23">
        <f>(AA19-Z19)/K19</f>
        <v>4.37330375782881</v>
      </c>
      <c r="AC19" s="24"/>
    </row>
    <row r="20" ht="20.6" customHeight="1">
      <c r="A20" s="25">
        <f>(D20-D19)/(F20-F19)</f>
        <v>14924.8120300752</v>
      </c>
      <c r="B20" s="26"/>
      <c r="C20" s="27">
        <v>349510000</v>
      </c>
      <c r="D20" s="27">
        <v>96851000</v>
      </c>
      <c r="E20" s="28"/>
      <c r="F20" s="29">
        <v>15017</v>
      </c>
      <c r="G20" s="30"/>
      <c r="H20" s="86"/>
      <c r="I20" s="28"/>
      <c r="J20" s="28"/>
      <c r="K20" s="27">
        <v>10352000</v>
      </c>
      <c r="L20" s="28"/>
      <c r="M20" s="27"/>
      <c r="N20" s="27"/>
      <c r="O20" s="27">
        <v>0</v>
      </c>
      <c r="P20" s="27">
        <v>0</v>
      </c>
      <c r="Q20" s="82"/>
      <c r="R20" s="33"/>
      <c r="S20" s="27"/>
      <c r="T20" s="28"/>
      <c r="U20" s="27"/>
      <c r="V20" s="34">
        <f>U20/B20</f>
      </c>
      <c r="W20" s="27"/>
      <c r="X20" s="28">
        <f>W20/C20</f>
        <v>0</v>
      </c>
      <c r="Y20" s="20"/>
      <c r="Z20" s="66"/>
      <c r="AA20" s="67"/>
      <c r="AB20" s="67"/>
      <c r="AC20" s="67"/>
    </row>
    <row r="21" ht="21.2" customHeight="1">
      <c r="A21" t="s" s="37">
        <v>28</v>
      </c>
      <c r="B21" s="38">
        <v>207757000</v>
      </c>
      <c r="C21" s="39">
        <v>191682000</v>
      </c>
      <c r="D21" s="39">
        <v>44623000</v>
      </c>
      <c r="E21" s="40">
        <f>D21/C21</f>
        <v>0.23279702841164</v>
      </c>
      <c r="F21" s="41">
        <v>7740</v>
      </c>
      <c r="G21" s="42"/>
      <c r="H21" s="87">
        <f>D21/F21/1000</f>
        <v>5.76524547803618</v>
      </c>
      <c r="I21" s="40"/>
      <c r="J21" s="40">
        <f>C21/B21</f>
        <v>0.922625952434816</v>
      </c>
      <c r="K21" s="39">
        <v>15591000</v>
      </c>
      <c r="L21" s="40">
        <f>K21/B21</f>
        <v>0.0750444028360055</v>
      </c>
      <c r="M21" s="39">
        <v>0</v>
      </c>
      <c r="N21" s="39">
        <v>0</v>
      </c>
      <c r="O21" s="39">
        <f>M21+N21</f>
        <v>0</v>
      </c>
      <c r="P21" s="68">
        <f>O21/K21</f>
        <v>0</v>
      </c>
      <c r="Q21" s="82"/>
      <c r="R21" s="44"/>
      <c r="S21" s="39">
        <v>17021000</v>
      </c>
      <c r="T21" s="40">
        <f>S21/B21</f>
        <v>0.08192744408130651</v>
      </c>
      <c r="U21" s="39">
        <v>175590000</v>
      </c>
      <c r="V21" s="45">
        <f>U21/B21</f>
        <v>0.845170078505177</v>
      </c>
      <c r="W21" s="39">
        <v>12616000</v>
      </c>
      <c r="X21" s="40">
        <f>W21/C21</f>
        <v>0.0658173433081875</v>
      </c>
      <c r="Y21" s="20"/>
      <c r="Z21" s="52"/>
      <c r="AA21" s="53"/>
      <c r="AB21" s="53"/>
      <c r="AC21" s="53"/>
    </row>
    <row r="22" ht="21.2" customHeight="1">
      <c r="A22" s="48"/>
      <c r="B22" s="38"/>
      <c r="C22" s="49">
        <f>C19-C21</f>
        <v>134311000</v>
      </c>
      <c r="D22" s="49">
        <f>D19-D21</f>
        <v>36348000</v>
      </c>
      <c r="E22" s="50">
        <f>D22/C22</f>
        <v>0.270625637512936</v>
      </c>
      <c r="F22" s="41"/>
      <c r="G22" s="42"/>
      <c r="H22" s="88"/>
      <c r="I22" s="40"/>
      <c r="J22" s="40"/>
      <c r="K22" s="39"/>
      <c r="L22" s="40"/>
      <c r="M22" s="39"/>
      <c r="N22" s="39"/>
      <c r="O22" s="39"/>
      <c r="P22" s="68"/>
      <c r="Q22" s="82"/>
      <c r="R22" s="44"/>
      <c r="S22" s="49">
        <f>S19-S21</f>
        <v>23809000</v>
      </c>
      <c r="T22" s="40"/>
      <c r="U22" s="39"/>
      <c r="V22" s="45"/>
      <c r="W22" s="39"/>
      <c r="X22" s="40"/>
      <c r="Y22" s="20"/>
      <c r="Z22" s="52"/>
      <c r="AA22" s="53"/>
      <c r="AB22" s="54">
        <f>C22</f>
        <v>134311000</v>
      </c>
      <c r="AC22" s="54">
        <f>S22</f>
        <v>23809000</v>
      </c>
    </row>
    <row r="23" ht="21.2" customHeight="1">
      <c r="A23" s="55">
        <f>C23-P23</f>
        <v>-24203580</v>
      </c>
      <c r="B23" s="56">
        <f>A23/H19/1000</f>
        <v>-4170.784005878650</v>
      </c>
      <c r="C23" s="89">
        <f>B19-C19-O19</f>
        <v>12738000</v>
      </c>
      <c r="D23" s="90"/>
      <c r="E23" s="91"/>
      <c r="F23" s="92"/>
      <c r="G23" s="93"/>
      <c r="H23" s="93"/>
      <c r="I23" s="91"/>
      <c r="J23" s="91"/>
      <c r="K23" s="90"/>
      <c r="L23" s="91"/>
      <c r="M23" s="90"/>
      <c r="N23" s="90"/>
      <c r="O23" s="90"/>
      <c r="P23" s="90">
        <f>S23+U23</f>
        <v>36941580</v>
      </c>
      <c r="Q23" s="82"/>
      <c r="R23" s="94">
        <v>0.117</v>
      </c>
      <c r="S23" s="89">
        <f>R23*S19</f>
        <v>4777110</v>
      </c>
      <c r="T23" s="91"/>
      <c r="U23" s="89">
        <f>R23*U19</f>
        <v>32164470</v>
      </c>
      <c r="V23" s="95"/>
      <c r="W23" s="90"/>
      <c r="X23" s="91"/>
      <c r="Y23" s="20"/>
      <c r="Z23" s="96"/>
      <c r="AA23" s="97"/>
      <c r="AB23" s="97"/>
      <c r="AC23" s="97"/>
    </row>
    <row r="24" ht="20.6" customHeight="1">
      <c r="A24" t="s" s="9">
        <v>35</v>
      </c>
      <c r="B24" s="10">
        <v>187590465</v>
      </c>
      <c r="C24" s="11">
        <v>145991717</v>
      </c>
      <c r="D24" s="11">
        <v>89602342</v>
      </c>
      <c r="E24" s="12">
        <f>D24/C24</f>
        <v>0.613749491007082</v>
      </c>
      <c r="F24" s="13">
        <v>59625</v>
      </c>
      <c r="G24" s="78">
        <f>(F24-F26)/F26</f>
        <v>0.215869002222721</v>
      </c>
      <c r="H24" s="77">
        <f>D24/F24/1000</f>
        <v>1.50276464570231</v>
      </c>
      <c r="I24" s="78">
        <f>(H24-H26)/H26</f>
        <v>0.112355411010112</v>
      </c>
      <c r="J24" s="12">
        <f>C24/B24</f>
        <v>0.778247002053116</v>
      </c>
      <c r="K24" s="11">
        <v>13033651</v>
      </c>
      <c r="L24" s="12">
        <f>K24/B24</f>
        <v>0.0694792829688865</v>
      </c>
      <c r="M24" s="11">
        <v>11252256</v>
      </c>
      <c r="N24" s="11">
        <v>18764</v>
      </c>
      <c r="O24" s="11">
        <f>M24+N24</f>
        <v>11271020</v>
      </c>
      <c r="P24" s="16">
        <f>O24/K24</f>
        <v>0.864763066005066</v>
      </c>
      <c r="Q24" t="s" s="85">
        <v>36</v>
      </c>
      <c r="R24" s="18">
        <v>17534</v>
      </c>
      <c r="S24" s="11">
        <v>119433458</v>
      </c>
      <c r="T24" s="12">
        <f>S24/B24</f>
        <v>0.63667126151641</v>
      </c>
      <c r="U24" s="11">
        <v>47826631</v>
      </c>
      <c r="V24" s="19">
        <f>U24/B24</f>
        <v>0.254952355920649</v>
      </c>
      <c r="W24" s="11">
        <v>2358839</v>
      </c>
      <c r="X24" s="12">
        <f>W24/C24</f>
        <v>0.0161573481596905</v>
      </c>
      <c r="Y24" s="20">
        <v>0.0345</v>
      </c>
      <c r="Z24" s="21">
        <f>C24-C25</f>
        <v>-2490835</v>
      </c>
      <c r="AA24" s="22">
        <f>O24-O25</f>
        <v>1010346</v>
      </c>
      <c r="AB24" s="80"/>
      <c r="AC24" s="80"/>
    </row>
    <row r="25" ht="20.6" customHeight="1">
      <c r="A25" s="25">
        <f>(D25-D24)/(F25-F24)</f>
        <v>605.523143164693</v>
      </c>
      <c r="B25" s="26"/>
      <c r="C25" s="27">
        <v>148482552</v>
      </c>
      <c r="D25" s="27">
        <v>91852466</v>
      </c>
      <c r="E25" s="28"/>
      <c r="F25" s="29">
        <v>63341</v>
      </c>
      <c r="G25" s="27"/>
      <c r="H25" s="30"/>
      <c r="I25" s="27"/>
      <c r="J25" s="27"/>
      <c r="K25" s="27"/>
      <c r="L25" s="28"/>
      <c r="M25" s="27"/>
      <c r="N25" s="27"/>
      <c r="O25" s="27">
        <v>10260674</v>
      </c>
      <c r="P25" s="98"/>
      <c r="Q25" s="82"/>
      <c r="R25" s="33"/>
      <c r="S25" s="27"/>
      <c r="T25" s="28"/>
      <c r="U25" s="27"/>
      <c r="V25" s="34"/>
      <c r="W25" s="27"/>
      <c r="X25" s="28"/>
      <c r="Y25" s="20"/>
      <c r="Z25" s="66"/>
      <c r="AA25" s="67"/>
      <c r="AB25" s="67"/>
      <c r="AC25" s="67"/>
    </row>
    <row r="26" ht="21.2" customHeight="1">
      <c r="A26" s="99"/>
      <c r="B26" s="38">
        <v>145183614</v>
      </c>
      <c r="C26" s="39">
        <v>116132459</v>
      </c>
      <c r="D26" s="39">
        <v>66250476</v>
      </c>
      <c r="E26" s="40">
        <f>D26/C26</f>
        <v>0.570473376439915</v>
      </c>
      <c r="F26" s="41">
        <v>49039</v>
      </c>
      <c r="G26" s="39"/>
      <c r="H26" s="42">
        <f>D26/F26/1000</f>
        <v>1.35097526458533</v>
      </c>
      <c r="I26" s="39"/>
      <c r="J26" s="39"/>
      <c r="K26" s="39">
        <v>16853363</v>
      </c>
      <c r="L26" s="40">
        <f>K26/B26</f>
        <v>0.116083093233924</v>
      </c>
      <c r="M26" s="39">
        <v>410886</v>
      </c>
      <c r="N26" s="39">
        <v>458726</v>
      </c>
      <c r="O26" s="39">
        <f>M26+N26</f>
        <v>869612</v>
      </c>
      <c r="P26" s="100">
        <f>O26/K26</f>
        <v>0.0515987224626919</v>
      </c>
      <c r="Q26" s="82"/>
      <c r="R26" s="44"/>
      <c r="S26" s="39">
        <v>94369176</v>
      </c>
      <c r="T26" s="40"/>
      <c r="U26" s="39"/>
      <c r="V26" s="45"/>
      <c r="W26" s="39"/>
      <c r="X26" s="40"/>
      <c r="Y26" s="20"/>
      <c r="Z26" s="52"/>
      <c r="AA26" s="53"/>
      <c r="AB26" s="53"/>
      <c r="AC26" s="53"/>
    </row>
    <row r="27" ht="21.2" customHeight="1">
      <c r="A27" s="99"/>
      <c r="B27" s="38"/>
      <c r="C27" s="49">
        <f>C24-C26</f>
        <v>29859258</v>
      </c>
      <c r="D27" s="49">
        <f>D24-D26</f>
        <v>23351866</v>
      </c>
      <c r="E27" s="50">
        <f>D27/C27</f>
        <v>0.782064510779203</v>
      </c>
      <c r="F27" s="41"/>
      <c r="G27" s="39"/>
      <c r="H27" s="42"/>
      <c r="I27" s="39"/>
      <c r="J27" s="39"/>
      <c r="K27" s="39"/>
      <c r="L27" s="39"/>
      <c r="M27" s="39"/>
      <c r="N27" s="39"/>
      <c r="O27" s="44"/>
      <c r="P27" s="100"/>
      <c r="Q27" s="82"/>
      <c r="R27" s="44"/>
      <c r="S27" s="49">
        <f>S24-S26</f>
        <v>25064282</v>
      </c>
      <c r="T27" s="40"/>
      <c r="U27" s="39"/>
      <c r="V27" s="45"/>
      <c r="W27" s="39"/>
      <c r="X27" s="40"/>
      <c r="Y27" s="20"/>
      <c r="Z27" s="52"/>
      <c r="AA27" s="53"/>
      <c r="AB27" s="54">
        <f>C27</f>
        <v>29859258</v>
      </c>
      <c r="AC27" s="54">
        <f>S27</f>
        <v>25064282</v>
      </c>
    </row>
    <row r="28" ht="21.2" customHeight="1">
      <c r="A28" s="101">
        <f>C28-P28</f>
        <v>10758297.587</v>
      </c>
      <c r="B28" s="102">
        <f>A28/H24/1000</f>
        <v>7159.003652213390</v>
      </c>
      <c r="C28" s="89">
        <f>B24-C24-O24</f>
        <v>30327728</v>
      </c>
      <c r="D28" s="58"/>
      <c r="E28" s="58"/>
      <c r="F28" s="83"/>
      <c r="G28" s="58"/>
      <c r="H28" s="60"/>
      <c r="I28" s="58"/>
      <c r="J28" s="58"/>
      <c r="K28" s="58"/>
      <c r="L28" s="58"/>
      <c r="M28" s="58"/>
      <c r="N28" s="58"/>
      <c r="O28" s="61"/>
      <c r="P28" s="90">
        <f>S28+U28</f>
        <v>19569430.413</v>
      </c>
      <c r="Q28" s="82"/>
      <c r="R28" s="94">
        <v>0.117</v>
      </c>
      <c r="S28" s="89">
        <f>R28*S24</f>
        <v>13973714.586</v>
      </c>
      <c r="T28" s="91"/>
      <c r="U28" s="89">
        <f>R28*U24</f>
        <v>5595715.827</v>
      </c>
      <c r="V28" s="63"/>
      <c r="W28" s="58"/>
      <c r="X28" s="59"/>
      <c r="Y28" s="20"/>
      <c r="Z28" s="64"/>
      <c r="AA28" s="65"/>
      <c r="AB28" s="65"/>
      <c r="AC28" s="65"/>
    </row>
    <row r="29" ht="20.6" customHeight="1">
      <c r="A29" t="s" s="9">
        <v>37</v>
      </c>
      <c r="B29" s="10">
        <v>552307127</v>
      </c>
      <c r="C29" s="11">
        <v>441983679</v>
      </c>
      <c r="D29" s="11">
        <v>243209848</v>
      </c>
      <c r="E29" s="12">
        <f>D29/C29</f>
        <v>0.550268843750676</v>
      </c>
      <c r="F29" s="13">
        <v>178685</v>
      </c>
      <c r="G29" s="84">
        <f>(F29-F30)/F30</f>
        <v>0.682231992393075</v>
      </c>
      <c r="H29" s="77">
        <f>D29/F29/1000</f>
        <v>1.3611094831687</v>
      </c>
      <c r="I29" s="78">
        <f>(H29-H30)/H30</f>
        <v>-0.0259464059251086</v>
      </c>
      <c r="J29" s="11"/>
      <c r="K29" s="11">
        <v>43894962</v>
      </c>
      <c r="L29" s="12">
        <f>K29/B29</f>
        <v>0.0794756392850241</v>
      </c>
      <c r="M29" s="11">
        <v>32075000</v>
      </c>
      <c r="N29" s="11">
        <v>0</v>
      </c>
      <c r="O29" s="11">
        <f>M29+N29</f>
        <v>32075000</v>
      </c>
      <c r="P29" s="103">
        <f>O29/K29</f>
        <v>0.730721671430083</v>
      </c>
      <c r="Q29" t="s" s="85">
        <v>38</v>
      </c>
      <c r="R29" s="18">
        <v>6384</v>
      </c>
      <c r="S29" s="11">
        <v>322313154</v>
      </c>
      <c r="T29" s="12">
        <f>S29/B29</f>
        <v>0.583575945779892</v>
      </c>
      <c r="U29" s="11">
        <v>140227369</v>
      </c>
      <c r="V29" s="19">
        <f>U29/B29</f>
        <v>0.25389382491166</v>
      </c>
      <c r="W29" s="11">
        <v>26932063</v>
      </c>
      <c r="X29" s="12">
        <f>W29/C29</f>
        <v>0.060934519258572</v>
      </c>
      <c r="Y29" s="20">
        <v>0.011</v>
      </c>
      <c r="Z29" s="79"/>
      <c r="AA29" s="80"/>
      <c r="AB29" s="80"/>
      <c r="AC29" s="80"/>
    </row>
    <row r="30" ht="20.6" customHeight="1">
      <c r="A30" s="104"/>
      <c r="B30" s="26"/>
      <c r="C30" s="27">
        <v>292796373</v>
      </c>
      <c r="D30" s="27">
        <v>148426831</v>
      </c>
      <c r="E30" s="28">
        <f>D30/C30</f>
        <v>0.5069285164949771</v>
      </c>
      <c r="F30" s="29">
        <v>106219</v>
      </c>
      <c r="G30" s="27"/>
      <c r="H30" s="30">
        <f>D30/F30/1000</f>
        <v>1.3973661115243</v>
      </c>
      <c r="I30" s="27"/>
      <c r="J30" s="27"/>
      <c r="K30" s="27">
        <v>41730087</v>
      </c>
      <c r="L30" s="27"/>
      <c r="M30" s="27">
        <v>21900652</v>
      </c>
      <c r="N30" s="27">
        <v>188</v>
      </c>
      <c r="O30" s="27">
        <f>M30+N30</f>
        <v>21900840</v>
      </c>
      <c r="P30" s="105">
        <f>O30/K30</f>
        <v>0.5248213357427221</v>
      </c>
      <c r="Q30" s="82"/>
      <c r="R30" s="33"/>
      <c r="S30" s="27">
        <v>236831740</v>
      </c>
      <c r="T30" s="28"/>
      <c r="U30" s="27"/>
      <c r="V30" s="34"/>
      <c r="W30" s="27"/>
      <c r="X30" s="28"/>
      <c r="Y30" s="20"/>
      <c r="Z30" s="66"/>
      <c r="AA30" s="67"/>
      <c r="AB30" s="67"/>
      <c r="AC30" s="67"/>
    </row>
    <row r="31" ht="21.2" customHeight="1">
      <c r="A31" s="99"/>
      <c r="B31" s="38"/>
      <c r="C31" s="49">
        <f>C29-C30</f>
        <v>149187306</v>
      </c>
      <c r="D31" s="49">
        <f>D29-D30</f>
        <v>94783017</v>
      </c>
      <c r="E31" s="50">
        <f>D31/C31</f>
        <v>0.635328966929666</v>
      </c>
      <c r="F31" s="41"/>
      <c r="G31" s="39"/>
      <c r="H31" s="42"/>
      <c r="I31" s="39"/>
      <c r="J31" s="39"/>
      <c r="K31" s="39"/>
      <c r="L31" s="39"/>
      <c r="M31" s="39"/>
      <c r="N31" s="39"/>
      <c r="O31" s="44"/>
      <c r="P31" s="100"/>
      <c r="Q31" s="82"/>
      <c r="R31" s="44"/>
      <c r="S31" s="49">
        <f>S29-S30</f>
        <v>85481414</v>
      </c>
      <c r="T31" s="40"/>
      <c r="U31" s="39"/>
      <c r="V31" s="45"/>
      <c r="W31" s="39"/>
      <c r="X31" s="40"/>
      <c r="Y31" s="20"/>
      <c r="Z31" s="52"/>
      <c r="AA31" s="53"/>
      <c r="AB31" s="54">
        <f>C31</f>
        <v>149187306</v>
      </c>
      <c r="AC31" s="54">
        <f>S31</f>
        <v>85481414</v>
      </c>
    </row>
    <row r="32" ht="21.2" customHeight="1">
      <c r="A32" s="101">
        <f>C32-P32</f>
        <v>24131206.809</v>
      </c>
      <c r="B32" s="102">
        <f>A32/H29/1000</f>
        <v>17729.071105156</v>
      </c>
      <c r="C32" s="89">
        <f>B29-C29-O29</f>
        <v>78248448</v>
      </c>
      <c r="D32" s="90"/>
      <c r="E32" s="90"/>
      <c r="F32" s="92"/>
      <c r="G32" s="90"/>
      <c r="H32" s="90"/>
      <c r="I32" s="90"/>
      <c r="J32" s="90"/>
      <c r="K32" s="90"/>
      <c r="L32" s="90"/>
      <c r="M32" s="90"/>
      <c r="N32" s="90"/>
      <c r="O32" s="106"/>
      <c r="P32" s="90">
        <f>S32+U32</f>
        <v>54117241.191</v>
      </c>
      <c r="Q32" s="82"/>
      <c r="R32" s="94">
        <v>0.117</v>
      </c>
      <c r="S32" s="89">
        <f>R32*S29</f>
        <v>37710639.018</v>
      </c>
      <c r="T32" s="91"/>
      <c r="U32" s="89">
        <f>R32*U29</f>
        <v>16406602.173</v>
      </c>
      <c r="V32" s="95"/>
      <c r="W32" s="90"/>
      <c r="X32" s="91"/>
      <c r="Y32" s="20"/>
      <c r="Z32" s="96"/>
      <c r="AA32" s="97"/>
      <c r="AB32" s="97"/>
      <c r="AC32" s="97"/>
    </row>
    <row r="33" ht="20.6" customHeight="1">
      <c r="A33" t="s" s="9">
        <v>39</v>
      </c>
      <c r="B33" s="10">
        <v>154522864</v>
      </c>
      <c r="C33" s="11">
        <v>124597802</v>
      </c>
      <c r="D33" s="11">
        <v>46102801</v>
      </c>
      <c r="E33" s="12">
        <f>D33/C33</f>
        <v>0.370012955766266</v>
      </c>
      <c r="F33" s="13">
        <v>17057</v>
      </c>
      <c r="G33" s="84">
        <f>(F33-F34)/F34</f>
        <v>0.272340742950917</v>
      </c>
      <c r="H33" s="107">
        <f>D33/F33/1000</f>
        <v>2.70286691680835</v>
      </c>
      <c r="I33" s="84">
        <f>(H33-H34)/H34</f>
        <v>0.289736554248721</v>
      </c>
      <c r="J33" s="12">
        <f>C33/B33</f>
        <v>0.806338937647441</v>
      </c>
      <c r="K33" s="11">
        <v>10897234</v>
      </c>
      <c r="L33" s="12">
        <f>K33/B33</f>
        <v>0.070521822582838</v>
      </c>
      <c r="M33" s="11">
        <v>7500000</v>
      </c>
      <c r="N33" s="11">
        <v>0</v>
      </c>
      <c r="O33" s="11">
        <f>M33+N33</f>
        <v>7500000</v>
      </c>
      <c r="P33" s="103">
        <f>O33/K33</f>
        <v>0.688248045329668</v>
      </c>
      <c r="Q33" t="s" s="85">
        <v>40</v>
      </c>
      <c r="R33" s="18">
        <v>913</v>
      </c>
      <c r="S33" s="11">
        <v>42748996</v>
      </c>
      <c r="T33" s="12">
        <f>S33/B33</f>
        <v>0.276651589890283</v>
      </c>
      <c r="U33" s="11">
        <v>51684196</v>
      </c>
      <c r="V33" s="19">
        <f>U33/B33</f>
        <v>0.334476042328597</v>
      </c>
      <c r="W33" s="11">
        <v>26376677</v>
      </c>
      <c r="X33" s="12">
        <f>W33/C33</f>
        <v>0.211694561032465</v>
      </c>
      <c r="Y33" s="20">
        <v>0.0211</v>
      </c>
      <c r="Z33" s="79"/>
      <c r="AA33" s="80"/>
      <c r="AB33" s="80"/>
      <c r="AC33" s="80"/>
    </row>
    <row r="34" ht="20.6" customHeight="1">
      <c r="A34" s="104"/>
      <c r="B34" s="26">
        <v>123824257</v>
      </c>
      <c r="C34" s="27">
        <v>99393651</v>
      </c>
      <c r="D34" s="27">
        <v>28094601</v>
      </c>
      <c r="E34" s="28">
        <f>D34/C34</f>
        <v>0.282659915571468</v>
      </c>
      <c r="F34" s="29">
        <v>13406</v>
      </c>
      <c r="G34" s="30"/>
      <c r="H34" s="108">
        <f>D34/F34/1000</f>
        <v>2.09567365358795</v>
      </c>
      <c r="I34" s="28"/>
      <c r="J34" s="28">
        <f>C34/B34</f>
        <v>0.802699353164703</v>
      </c>
      <c r="K34" s="27">
        <v>10001265</v>
      </c>
      <c r="L34" s="28">
        <f>K34/B34</f>
        <v>0.0807698365595685</v>
      </c>
      <c r="M34" s="27">
        <v>7700000</v>
      </c>
      <c r="N34" s="27">
        <v>0</v>
      </c>
      <c r="O34" s="27">
        <f>M34+N34</f>
        <v>7700000</v>
      </c>
      <c r="P34" s="109">
        <f>O34/K34</f>
        <v>0.769902607320174</v>
      </c>
      <c r="Q34" s="82"/>
      <c r="R34" s="33"/>
      <c r="S34" s="27">
        <v>30738598</v>
      </c>
      <c r="T34" s="28">
        <f>S34/B34</f>
        <v>0.248243750818549</v>
      </c>
      <c r="U34" s="27">
        <v>50276165</v>
      </c>
      <c r="V34" s="34">
        <f>U34/B34</f>
        <v>0.406028400396539</v>
      </c>
      <c r="W34" s="27">
        <v>7263609</v>
      </c>
      <c r="X34" s="28">
        <f>W34/C34</f>
        <v>0.0730792050289007</v>
      </c>
      <c r="Y34" s="20"/>
      <c r="Z34" s="66"/>
      <c r="AA34" s="67"/>
      <c r="AB34" s="67"/>
      <c r="AC34" s="67"/>
    </row>
    <row r="35" ht="21.2" customHeight="1">
      <c r="A35" s="99"/>
      <c r="B35" s="38"/>
      <c r="C35" s="49">
        <f>C33-C34</f>
        <v>25204151</v>
      </c>
      <c r="D35" s="49">
        <f>D33-D34</f>
        <v>18008200</v>
      </c>
      <c r="E35" s="50">
        <f>D35/C35</f>
        <v>0.714493418167507</v>
      </c>
      <c r="F35" s="41"/>
      <c r="G35" s="42"/>
      <c r="H35" s="110"/>
      <c r="I35" s="40"/>
      <c r="J35" s="40"/>
      <c r="K35" s="39"/>
      <c r="L35" s="40"/>
      <c r="M35" s="39"/>
      <c r="N35" s="39"/>
      <c r="O35" s="44"/>
      <c r="P35" s="51"/>
      <c r="Q35" s="82"/>
      <c r="R35" s="44"/>
      <c r="S35" s="49">
        <f>S33-S34</f>
        <v>12010398</v>
      </c>
      <c r="T35" s="40"/>
      <c r="U35" s="39"/>
      <c r="V35" s="45"/>
      <c r="W35" s="39"/>
      <c r="X35" s="40"/>
      <c r="Y35" s="20"/>
      <c r="Z35" s="52"/>
      <c r="AA35" s="53"/>
      <c r="AB35" s="54">
        <f>C35</f>
        <v>25204151</v>
      </c>
      <c r="AC35" s="54">
        <f>S35</f>
        <v>12010398</v>
      </c>
    </row>
    <row r="36" ht="21.2" customHeight="1">
      <c r="A36" s="101">
        <f>C36-P36</f>
        <v>11376378.536</v>
      </c>
      <c r="B36" s="102">
        <f>A36/H33/1000</f>
        <v>4209.004322504220</v>
      </c>
      <c r="C36" s="89">
        <f>B33-C33-O33</f>
        <v>22425062</v>
      </c>
      <c r="D36" s="90"/>
      <c r="E36" s="91"/>
      <c r="F36" s="92"/>
      <c r="G36" s="93"/>
      <c r="H36" s="93"/>
      <c r="I36" s="91"/>
      <c r="J36" s="91"/>
      <c r="K36" s="90"/>
      <c r="L36" s="91"/>
      <c r="M36" s="90"/>
      <c r="N36" s="90"/>
      <c r="O36" s="90"/>
      <c r="P36" s="90">
        <f>S36+U36</f>
        <v>11048683.464</v>
      </c>
      <c r="Q36" s="82"/>
      <c r="R36" s="94">
        <v>0.117</v>
      </c>
      <c r="S36" s="89">
        <f>R36*S33</f>
        <v>5001632.532</v>
      </c>
      <c r="T36" s="91"/>
      <c r="U36" s="89">
        <f>R36*U33</f>
        <v>6047050.932</v>
      </c>
      <c r="V36" s="95"/>
      <c r="W36" s="90"/>
      <c r="X36" s="91"/>
      <c r="Y36" s="20"/>
      <c r="Z36" s="96"/>
      <c r="AA36" s="97"/>
      <c r="AB36" s="97"/>
      <c r="AC36" s="97"/>
    </row>
    <row r="37" ht="20.6" customHeight="1">
      <c r="A37" t="s" s="9">
        <v>41</v>
      </c>
      <c r="B37" s="10">
        <v>546228000</v>
      </c>
      <c r="C37" s="11">
        <v>424773000</v>
      </c>
      <c r="D37" s="11">
        <v>233930000</v>
      </c>
      <c r="E37" s="12">
        <f>D37/C37</f>
        <v>0.550717677441834</v>
      </c>
      <c r="F37" s="13">
        <v>176875</v>
      </c>
      <c r="G37" s="14">
        <f>(F37-F38)/F38</f>
        <v>1.68110230252687</v>
      </c>
      <c r="H37" s="77">
        <f>D37/F37/1000</f>
        <v>1.32257243816254</v>
      </c>
      <c r="I37" s="78">
        <f>(H37-H38)/H38</f>
        <v>-0.0674281069044335</v>
      </c>
      <c r="J37" s="11"/>
      <c r="K37" s="11">
        <v>59943000</v>
      </c>
      <c r="L37" s="12">
        <f>K37/B37</f>
        <v>0.109739888837628</v>
      </c>
      <c r="M37" s="11">
        <v>29700000</v>
      </c>
      <c r="N37" s="11">
        <v>1000</v>
      </c>
      <c r="O37" s="11">
        <f>M37+N37</f>
        <v>29701000</v>
      </c>
      <c r="P37" s="103">
        <f>O37/K37</f>
        <v>0.49548737967736</v>
      </c>
      <c r="Q37" t="s" s="85">
        <v>42</v>
      </c>
      <c r="R37" s="18">
        <v>9846</v>
      </c>
      <c r="S37" s="11">
        <v>322851000</v>
      </c>
      <c r="T37" s="12">
        <f>S37/B37</f>
        <v>0.591055383466245</v>
      </c>
      <c r="U37" s="11">
        <v>130037000</v>
      </c>
      <c r="V37" s="19">
        <f>U37/B37</f>
        <v>0.238063592492512</v>
      </c>
      <c r="W37" s="11">
        <v>15550000</v>
      </c>
      <c r="X37" s="12">
        <f>W37/C37</f>
        <v>0.0366077881597936</v>
      </c>
      <c r="Y37" s="20">
        <v>0.0142</v>
      </c>
      <c r="Z37" s="79"/>
      <c r="AA37" s="80"/>
      <c r="AB37" s="80"/>
      <c r="AC37" s="80"/>
    </row>
    <row r="38" ht="20.6" customHeight="1">
      <c r="A38" s="104"/>
      <c r="B38" s="26"/>
      <c r="C38" s="27">
        <v>173213000</v>
      </c>
      <c r="D38" s="27">
        <v>93560000</v>
      </c>
      <c r="E38" s="28">
        <f>D38/C38</f>
        <v>0.540144215503455</v>
      </c>
      <c r="F38" s="29">
        <v>65971</v>
      </c>
      <c r="G38" s="27"/>
      <c r="H38" s="30">
        <f>D38/F38/1000</f>
        <v>1.41819890557972</v>
      </c>
      <c r="I38" s="27"/>
      <c r="J38" s="27"/>
      <c r="K38" s="27">
        <v>30190000</v>
      </c>
      <c r="L38" s="28"/>
      <c r="M38" s="27">
        <v>8105000</v>
      </c>
      <c r="N38" s="27">
        <v>1000</v>
      </c>
      <c r="O38" s="27">
        <f>M38+N38</f>
        <v>8106000</v>
      </c>
      <c r="P38" s="98">
        <f>O38/K38</f>
        <v>0.268499503146737</v>
      </c>
      <c r="Q38" s="82"/>
      <c r="R38" s="33"/>
      <c r="S38" s="27">
        <v>143800000</v>
      </c>
      <c r="T38" s="28"/>
      <c r="U38" s="27"/>
      <c r="V38" s="34"/>
      <c r="W38" s="27"/>
      <c r="X38" s="28"/>
      <c r="Y38" s="20"/>
      <c r="Z38" s="66"/>
      <c r="AA38" s="67"/>
      <c r="AB38" s="67"/>
      <c r="AC38" s="67"/>
    </row>
    <row r="39" ht="21.2" customHeight="1">
      <c r="A39" s="99"/>
      <c r="B39" s="38"/>
      <c r="C39" s="49">
        <f>C37-C38</f>
        <v>251560000</v>
      </c>
      <c r="D39" s="49">
        <f>D37-D38</f>
        <v>140370000</v>
      </c>
      <c r="E39" s="50">
        <f>D39/C39</f>
        <v>0.557998091906503</v>
      </c>
      <c r="F39" s="41"/>
      <c r="G39" s="39"/>
      <c r="H39" s="42"/>
      <c r="I39" s="39"/>
      <c r="J39" s="39"/>
      <c r="K39" s="39"/>
      <c r="L39" s="40"/>
      <c r="M39" s="39"/>
      <c r="N39" s="39"/>
      <c r="O39" s="44"/>
      <c r="P39" s="100"/>
      <c r="Q39" s="82"/>
      <c r="R39" s="44"/>
      <c r="S39" s="49">
        <f>S37-S38</f>
        <v>179051000</v>
      </c>
      <c r="T39" s="40"/>
      <c r="U39" s="39"/>
      <c r="V39" s="45"/>
      <c r="W39" s="39"/>
      <c r="X39" s="40"/>
      <c r="Y39" s="20"/>
      <c r="Z39" s="52"/>
      <c r="AA39" s="53"/>
      <c r="AB39" s="54">
        <f>C39</f>
        <v>251560000</v>
      </c>
      <c r="AC39" s="54">
        <f>S39</f>
        <v>179051000</v>
      </c>
    </row>
    <row r="40" ht="21.2" customHeight="1">
      <c r="A40" s="101">
        <f>C40-P40</f>
        <v>38766104</v>
      </c>
      <c r="B40" s="102">
        <f>A40/H37/1000</f>
        <v>29311.1385670928</v>
      </c>
      <c r="C40" s="89">
        <f>B37-C37-O37</f>
        <v>91754000</v>
      </c>
      <c r="D40" s="90"/>
      <c r="E40" s="91"/>
      <c r="F40" s="92"/>
      <c r="G40" s="93"/>
      <c r="H40" s="93"/>
      <c r="I40" s="91"/>
      <c r="J40" s="91"/>
      <c r="K40" s="90"/>
      <c r="L40" s="91"/>
      <c r="M40" s="90"/>
      <c r="N40" s="90"/>
      <c r="O40" s="90"/>
      <c r="P40" s="90">
        <f>S40+U40</f>
        <v>52987896</v>
      </c>
      <c r="Q40" s="82"/>
      <c r="R40" s="94">
        <v>0.117</v>
      </c>
      <c r="S40" s="89">
        <f>R40*S37</f>
        <v>37773567</v>
      </c>
      <c r="T40" s="91"/>
      <c r="U40" s="89">
        <f>R40*U37</f>
        <v>15214329</v>
      </c>
      <c r="V40" s="95"/>
      <c r="W40" s="90"/>
      <c r="X40" s="91"/>
      <c r="Y40" s="20"/>
      <c r="Z40" s="96"/>
      <c r="AA40" s="97"/>
      <c r="AB40" s="97"/>
      <c r="AC40" s="97"/>
    </row>
    <row r="41" ht="20.6" customHeight="1">
      <c r="A41" t="s" s="9">
        <v>43</v>
      </c>
      <c r="B41" s="10">
        <v>181890000</v>
      </c>
      <c r="C41" s="11">
        <v>156058000</v>
      </c>
      <c r="D41" s="11">
        <v>44430000</v>
      </c>
      <c r="E41" s="12">
        <f>D41/C41</f>
        <v>0.284701841622986</v>
      </c>
      <c r="F41" s="13">
        <v>91814</v>
      </c>
      <c r="G41" s="84">
        <f>(F41-F42)/F42</f>
        <v>0.715540275416207</v>
      </c>
      <c r="H41" s="77">
        <f>D41/F41/1000</f>
        <v>0.483913128716753</v>
      </c>
      <c r="I41" s="78">
        <f>(H41-H42)/H42</f>
        <v>0.147273267289444</v>
      </c>
      <c r="J41" s="11"/>
      <c r="K41" s="11">
        <v>13197000</v>
      </c>
      <c r="L41" s="12">
        <f>K41/B41</f>
        <v>0.07255484083786901</v>
      </c>
      <c r="M41" s="11">
        <v>3302000</v>
      </c>
      <c r="N41" s="11">
        <v>3103000</v>
      </c>
      <c r="O41" s="11">
        <f>M41+N41</f>
        <v>6405000</v>
      </c>
      <c r="P41" s="111">
        <f>O41/K41</f>
        <v>0.485337576721982</v>
      </c>
      <c r="Q41" t="s" s="85">
        <v>44</v>
      </c>
      <c r="R41" s="18">
        <v>57803</v>
      </c>
      <c r="S41" s="11">
        <v>132377000</v>
      </c>
      <c r="T41" s="12">
        <f>S41/B41</f>
        <v>0.727786024520314</v>
      </c>
      <c r="U41" s="11">
        <v>26409000</v>
      </c>
      <c r="V41" s="19">
        <f>U41/B41</f>
        <v>0.145192149101105</v>
      </c>
      <c r="W41" s="11">
        <v>4773000</v>
      </c>
      <c r="X41" s="12">
        <f>W41/C41</f>
        <v>0.0305847825808353</v>
      </c>
      <c r="Y41" s="20">
        <v>0.0615</v>
      </c>
      <c r="Z41" s="79"/>
      <c r="AA41" s="80"/>
      <c r="AB41" s="80"/>
      <c r="AC41" s="80"/>
    </row>
    <row r="42" ht="20.6" customHeight="1">
      <c r="A42" s="104"/>
      <c r="B42" s="112"/>
      <c r="C42" s="27">
        <v>121527000</v>
      </c>
      <c r="D42" s="27">
        <v>22574000</v>
      </c>
      <c r="E42" s="28">
        <f>D42/C42</f>
        <v>0.185752960247517</v>
      </c>
      <c r="F42" s="29">
        <v>53519</v>
      </c>
      <c r="G42" s="27"/>
      <c r="H42" s="30">
        <f>D42/F42/1000</f>
        <v>0.421794129187765</v>
      </c>
      <c r="I42" s="27"/>
      <c r="J42" s="27"/>
      <c r="K42" s="27">
        <v>16981000</v>
      </c>
      <c r="L42" s="28"/>
      <c r="M42" s="27"/>
      <c r="N42" s="27">
        <v>5644000</v>
      </c>
      <c r="O42" s="27">
        <v>9639000</v>
      </c>
      <c r="P42" s="105">
        <f>O42/K42</f>
        <v>0.567634414934338</v>
      </c>
      <c r="Q42" s="82"/>
      <c r="R42" s="33"/>
      <c r="S42" s="27">
        <v>123078000</v>
      </c>
      <c r="T42" s="28"/>
      <c r="U42" s="27"/>
      <c r="V42" s="34"/>
      <c r="W42" s="27"/>
      <c r="X42" s="28"/>
      <c r="Y42" s="20"/>
      <c r="Z42" s="66"/>
      <c r="AA42" s="67"/>
      <c r="AB42" s="67"/>
      <c r="AC42" s="67"/>
    </row>
    <row r="43" ht="21.2" customHeight="1">
      <c r="A43" s="99"/>
      <c r="B43" s="113"/>
      <c r="C43" s="49">
        <f>C41-C42</f>
        <v>34531000</v>
      </c>
      <c r="D43" s="49">
        <f>D41-D42</f>
        <v>21856000</v>
      </c>
      <c r="E43" s="50">
        <f>D43/C43</f>
        <v>0.632938519011902</v>
      </c>
      <c r="F43" s="41"/>
      <c r="G43" s="39"/>
      <c r="H43" s="42"/>
      <c r="I43" s="39"/>
      <c r="J43" s="39"/>
      <c r="K43" s="39"/>
      <c r="L43" s="40"/>
      <c r="M43" s="39"/>
      <c r="N43" s="39"/>
      <c r="O43" s="39"/>
      <c r="P43" s="100"/>
      <c r="Q43" s="82"/>
      <c r="R43" s="44"/>
      <c r="S43" s="49">
        <f>S41-S42</f>
        <v>9299000</v>
      </c>
      <c r="T43" s="40"/>
      <c r="U43" s="39"/>
      <c r="V43" s="45"/>
      <c r="W43" s="39"/>
      <c r="X43" s="40"/>
      <c r="Y43" s="20"/>
      <c r="Z43" s="52"/>
      <c r="AA43" s="53"/>
      <c r="AB43" s="54">
        <f>C43</f>
        <v>34531000</v>
      </c>
      <c r="AC43" s="54">
        <f>S43</f>
        <v>9299000</v>
      </c>
    </row>
    <row r="44" ht="21.2" customHeight="1">
      <c r="A44" s="101">
        <f>C44-P44</f>
        <v>849038</v>
      </c>
      <c r="B44" s="102">
        <f>A44/H41/1000</f>
        <v>1754.525656808460</v>
      </c>
      <c r="C44" s="89">
        <f>B41-C41-O41</f>
        <v>19427000</v>
      </c>
      <c r="D44" s="90"/>
      <c r="E44" s="91"/>
      <c r="F44" s="92"/>
      <c r="G44" s="93"/>
      <c r="H44" s="93"/>
      <c r="I44" s="91"/>
      <c r="J44" s="91"/>
      <c r="K44" s="90"/>
      <c r="L44" s="91"/>
      <c r="M44" s="90"/>
      <c r="N44" s="90"/>
      <c r="O44" s="90"/>
      <c r="P44" s="90">
        <f>S44+U44</f>
        <v>18577962</v>
      </c>
      <c r="Q44" s="82"/>
      <c r="R44" s="94">
        <v>0.117</v>
      </c>
      <c r="S44" s="89">
        <f>R44*S41</f>
        <v>15488109</v>
      </c>
      <c r="T44" s="91"/>
      <c r="U44" s="89">
        <f>R44*U41</f>
        <v>3089853</v>
      </c>
      <c r="V44" s="95"/>
      <c r="W44" s="90"/>
      <c r="X44" s="91"/>
      <c r="Y44" s="114"/>
      <c r="Z44" s="96"/>
      <c r="AA44" s="97"/>
      <c r="AB44" s="97"/>
      <c r="AC44" s="97"/>
    </row>
    <row r="45" ht="20.6" customHeight="1">
      <c r="A45" t="s" s="9">
        <v>45</v>
      </c>
      <c r="B45" s="10">
        <v>109180139</v>
      </c>
      <c r="C45" s="11">
        <v>89537312</v>
      </c>
      <c r="D45" s="11">
        <v>43658488</v>
      </c>
      <c r="E45" s="12">
        <f>D45/C45</f>
        <v>0.487601057311169</v>
      </c>
      <c r="F45" s="13">
        <v>59958</v>
      </c>
      <c r="G45" s="14">
        <f>(F45-F46)/F46</f>
        <v>2.42832637657956</v>
      </c>
      <c r="H45" s="77">
        <f>D45/F45/1000</f>
        <v>0.728151172487408</v>
      </c>
      <c r="I45" s="78">
        <f>(H45-H46)/H46</f>
        <v>-0.09734884763682709</v>
      </c>
      <c r="J45" s="11"/>
      <c r="K45" s="11">
        <v>9934614</v>
      </c>
      <c r="L45" s="12">
        <f>K45/B45</f>
        <v>0.09099286821754279</v>
      </c>
      <c r="M45" s="11">
        <v>4250000</v>
      </c>
      <c r="N45" s="11">
        <v>0</v>
      </c>
      <c r="O45" s="11">
        <f>M45+N45</f>
        <v>4250000</v>
      </c>
      <c r="P45" s="115">
        <f>O45/K45</f>
        <v>0.427797194737511</v>
      </c>
      <c r="Q45" t="s" s="85">
        <v>46</v>
      </c>
      <c r="R45" s="18">
        <v>11063</v>
      </c>
      <c r="S45" s="11">
        <v>69974232</v>
      </c>
      <c r="T45" s="12">
        <f>S45/B45</f>
        <v>0.640906236618732</v>
      </c>
      <c r="U45" s="11">
        <v>19269898</v>
      </c>
      <c r="V45" s="19">
        <f>U45/B45</f>
        <v>0.176496368080279</v>
      </c>
      <c r="W45" s="11">
        <v>4738440</v>
      </c>
      <c r="X45" s="12">
        <f>W45/C45</f>
        <v>0.0529214010802558</v>
      </c>
      <c r="Y45" t="s" s="116">
        <v>47</v>
      </c>
      <c r="Z45" s="79"/>
      <c r="AA45" s="80"/>
      <c r="AB45" s="80"/>
      <c r="AC45" s="80"/>
    </row>
    <row r="46" ht="20.6" customHeight="1">
      <c r="A46" s="104"/>
      <c r="B46" s="26"/>
      <c r="C46" s="27">
        <v>32806962</v>
      </c>
      <c r="D46" s="27">
        <v>14108037</v>
      </c>
      <c r="E46" s="28">
        <f>D46/C46</f>
        <v>0.430031802396089</v>
      </c>
      <c r="F46" s="29">
        <v>17489</v>
      </c>
      <c r="G46" s="27"/>
      <c r="H46" s="30">
        <f>D46/F46/1000</f>
        <v>0.806680599233804</v>
      </c>
      <c r="I46" s="27"/>
      <c r="J46" s="27"/>
      <c r="K46" s="27">
        <v>3619178</v>
      </c>
      <c r="L46" s="27"/>
      <c r="M46" s="27">
        <v>42478</v>
      </c>
      <c r="N46" s="27">
        <v>22500</v>
      </c>
      <c r="O46" s="27">
        <f>M46+N46</f>
        <v>64978</v>
      </c>
      <c r="P46" s="98">
        <f>O46/K46</f>
        <v>0.0179538005591325</v>
      </c>
      <c r="Q46" s="82"/>
      <c r="R46" s="33"/>
      <c r="S46" s="27">
        <v>27104380</v>
      </c>
      <c r="T46" s="28"/>
      <c r="U46" s="27"/>
      <c r="V46" s="34"/>
      <c r="W46" s="27"/>
      <c r="X46" s="28"/>
      <c r="Y46" s="114"/>
      <c r="Z46" s="66"/>
      <c r="AA46" s="67"/>
      <c r="AB46" s="67"/>
      <c r="AC46" s="67"/>
    </row>
    <row r="47" ht="21.2" customHeight="1">
      <c r="A47" s="99"/>
      <c r="B47" s="38"/>
      <c r="C47" s="49">
        <f>C45-C46</f>
        <v>56730350</v>
      </c>
      <c r="D47" s="49">
        <f>D45-D46</f>
        <v>29550451</v>
      </c>
      <c r="E47" s="50">
        <f>D47/C47</f>
        <v>0.520893155074841</v>
      </c>
      <c r="F47" s="41"/>
      <c r="G47" s="39"/>
      <c r="H47" s="42"/>
      <c r="I47" s="39"/>
      <c r="J47" s="39"/>
      <c r="K47" s="39"/>
      <c r="L47" s="39"/>
      <c r="M47" s="39"/>
      <c r="N47" s="39"/>
      <c r="O47" s="44"/>
      <c r="P47" s="100"/>
      <c r="Q47" s="82"/>
      <c r="R47" s="44"/>
      <c r="S47" s="49">
        <f>S45-S46</f>
        <v>42869852</v>
      </c>
      <c r="T47" s="40"/>
      <c r="U47" s="39"/>
      <c r="V47" s="45"/>
      <c r="W47" s="39"/>
      <c r="X47" s="40"/>
      <c r="Y47" s="114"/>
      <c r="Z47" s="52"/>
      <c r="AA47" s="53"/>
      <c r="AB47" s="54">
        <f>C47</f>
        <v>56730350</v>
      </c>
      <c r="AC47" s="54">
        <f>S47</f>
        <v>42869852</v>
      </c>
    </row>
    <row r="48" ht="21.2" customHeight="1">
      <c r="A48" s="101">
        <f>C48-P48</f>
        <v>4951263.79</v>
      </c>
      <c r="B48" s="102">
        <f>A48/H45/1000</f>
        <v>6799.774520840480</v>
      </c>
      <c r="C48" s="89">
        <f>B45-C45-O45</f>
        <v>15392827</v>
      </c>
      <c r="D48" s="90"/>
      <c r="E48" s="91"/>
      <c r="F48" s="92"/>
      <c r="G48" s="93"/>
      <c r="H48" s="93"/>
      <c r="I48" s="91"/>
      <c r="J48" s="91"/>
      <c r="K48" s="90"/>
      <c r="L48" s="91"/>
      <c r="M48" s="90"/>
      <c r="N48" s="90"/>
      <c r="O48" s="90"/>
      <c r="P48" s="90">
        <f>S48+U48</f>
        <v>10441563.21</v>
      </c>
      <c r="Q48" s="82"/>
      <c r="R48" s="94">
        <v>0.117</v>
      </c>
      <c r="S48" s="89">
        <f>R48*S45</f>
        <v>8186985.144</v>
      </c>
      <c r="T48" s="91"/>
      <c r="U48" s="89">
        <f>R48*U45</f>
        <v>2254578.066</v>
      </c>
      <c r="V48" s="95"/>
      <c r="W48" s="90"/>
      <c r="X48" s="91"/>
      <c r="Y48" s="117"/>
      <c r="Z48" s="96"/>
      <c r="AA48" s="97"/>
      <c r="AB48" s="97"/>
      <c r="AC48" s="97"/>
    </row>
    <row r="49" ht="20.6" customHeight="1">
      <c r="A49" t="s" s="9">
        <v>48</v>
      </c>
      <c r="B49" s="10">
        <v>585135605</v>
      </c>
      <c r="C49" s="11">
        <v>464820641</v>
      </c>
      <c r="D49" s="11">
        <v>269466134</v>
      </c>
      <c r="E49" s="12">
        <f>D49/C49</f>
        <v>0.579720671225528</v>
      </c>
      <c r="F49" s="13">
        <v>140950</v>
      </c>
      <c r="G49" s="78">
        <f>(F49-F50)/F50</f>
        <v>0.472216419469396</v>
      </c>
      <c r="H49" s="77">
        <f>D49/F49/1000</f>
        <v>1.91178527137283</v>
      </c>
      <c r="I49" s="78">
        <f>(H49-H50)/H50</f>
        <v>-0.116394081033336</v>
      </c>
      <c r="J49" s="11"/>
      <c r="K49" s="11">
        <v>44715034</v>
      </c>
      <c r="L49" s="12">
        <f>K49/B49</f>
        <v>0.0764182415459063</v>
      </c>
      <c r="M49" s="11">
        <v>19000074</v>
      </c>
      <c r="N49" s="11">
        <v>0</v>
      </c>
      <c r="O49" s="11">
        <f>M49+N49</f>
        <v>19000074</v>
      </c>
      <c r="P49" s="115">
        <f>O49/K49</f>
        <v>0.424914671875236</v>
      </c>
      <c r="Q49" t="s" s="85">
        <v>49</v>
      </c>
      <c r="R49" s="18">
        <v>6548</v>
      </c>
      <c r="S49" s="11">
        <v>330951976</v>
      </c>
      <c r="T49" s="12">
        <f>S49/B49</f>
        <v>0.565598765776695</v>
      </c>
      <c r="U49" s="11">
        <v>150494020</v>
      </c>
      <c r="V49" s="19">
        <f>U49/B49</f>
        <v>0.257195116335469</v>
      </c>
      <c r="W49" s="11">
        <v>32152255</v>
      </c>
      <c r="X49" s="12">
        <f>W49/C49</f>
        <v>0.0691713150492385</v>
      </c>
      <c r="Y49" s="117">
        <v>0.008</v>
      </c>
      <c r="Z49" s="79"/>
      <c r="AA49" s="80"/>
      <c r="AB49" s="80"/>
      <c r="AC49" s="80"/>
    </row>
    <row r="50" ht="20.6" customHeight="1">
      <c r="A50" s="104"/>
      <c r="B50" s="26"/>
      <c r="C50" s="27">
        <v>372420581</v>
      </c>
      <c r="D50" s="27">
        <v>207144744</v>
      </c>
      <c r="E50" s="28">
        <f>D50/C50</f>
        <v>0.5562118598381109</v>
      </c>
      <c r="F50" s="29">
        <v>95740</v>
      </c>
      <c r="G50" s="27"/>
      <c r="H50" s="108">
        <f>D50/F50/1000</f>
        <v>2.16361754752455</v>
      </c>
      <c r="I50" s="27"/>
      <c r="J50" s="27"/>
      <c r="K50" s="27">
        <v>50431862</v>
      </c>
      <c r="L50" s="27"/>
      <c r="M50" s="27">
        <v>3975107</v>
      </c>
      <c r="N50" s="27">
        <v>1000726</v>
      </c>
      <c r="O50" s="27">
        <f>M50+N50</f>
        <v>4975833</v>
      </c>
      <c r="P50" s="98">
        <f>O50/K50</f>
        <v>0.0986644712820637</v>
      </c>
      <c r="Q50" s="82"/>
      <c r="R50" s="33"/>
      <c r="S50" s="27">
        <v>295082725</v>
      </c>
      <c r="T50" s="28"/>
      <c r="U50" s="27"/>
      <c r="V50" s="34"/>
      <c r="W50" s="27"/>
      <c r="X50" s="28"/>
      <c r="Y50" s="117"/>
      <c r="Z50" s="66"/>
      <c r="AA50" s="67"/>
      <c r="AB50" s="67"/>
      <c r="AC50" s="67"/>
    </row>
    <row r="51" ht="21.2" customHeight="1">
      <c r="A51" s="99"/>
      <c r="B51" s="38"/>
      <c r="C51" s="49">
        <f>C49-C50</f>
        <v>92400060</v>
      </c>
      <c r="D51" s="49">
        <f>D49-D50</f>
        <v>62321390</v>
      </c>
      <c r="E51" s="50">
        <f>D51/C51</f>
        <v>0.674473479779126</v>
      </c>
      <c r="F51" s="41"/>
      <c r="G51" s="39"/>
      <c r="H51" s="110"/>
      <c r="I51" s="39"/>
      <c r="J51" s="39"/>
      <c r="K51" s="39"/>
      <c r="L51" s="39"/>
      <c r="M51" s="39"/>
      <c r="N51" s="39"/>
      <c r="O51" s="44"/>
      <c r="P51" s="100"/>
      <c r="Q51" s="82"/>
      <c r="R51" s="44"/>
      <c r="S51" s="49">
        <f>S49-S50</f>
        <v>35869251</v>
      </c>
      <c r="T51" s="40"/>
      <c r="U51" s="39"/>
      <c r="V51" s="45"/>
      <c r="W51" s="39"/>
      <c r="X51" s="40"/>
      <c r="Y51" s="117"/>
      <c r="Z51" s="52"/>
      <c r="AA51" s="53"/>
      <c r="AB51" s="54">
        <f>C51</f>
        <v>92400060</v>
      </c>
      <c r="AC51" s="54">
        <f>S51</f>
        <v>35869251</v>
      </c>
    </row>
    <row r="52" ht="21.2" customHeight="1">
      <c r="A52" s="101">
        <f>C52-P52</f>
        <v>44985708.468</v>
      </c>
      <c r="B52" s="102">
        <f>A52/H49/1000</f>
        <v>23530.7328399367</v>
      </c>
      <c r="C52" s="89">
        <f>B49-C49-O49</f>
        <v>101314890</v>
      </c>
      <c r="D52" s="90"/>
      <c r="E52" s="91"/>
      <c r="F52" s="92"/>
      <c r="G52" s="93"/>
      <c r="H52" s="93"/>
      <c r="I52" s="91"/>
      <c r="J52" s="91"/>
      <c r="K52" s="90"/>
      <c r="L52" s="91"/>
      <c r="M52" s="90"/>
      <c r="N52" s="90"/>
      <c r="O52" s="90"/>
      <c r="P52" s="90">
        <f>S52+U52</f>
        <v>56329181.532</v>
      </c>
      <c r="Q52" s="82"/>
      <c r="R52" s="94">
        <v>0.117</v>
      </c>
      <c r="S52" s="89">
        <f>R52*S49</f>
        <v>38721381.192</v>
      </c>
      <c r="T52" s="91"/>
      <c r="U52" s="89">
        <f>R52*U49</f>
        <v>17607800.34</v>
      </c>
      <c r="V52" s="95"/>
      <c r="W52" s="90"/>
      <c r="X52" s="91"/>
      <c r="Y52" s="117"/>
      <c r="Z52" s="96"/>
      <c r="AA52" s="97"/>
      <c r="AB52" s="97"/>
      <c r="AC52" s="97"/>
    </row>
    <row r="53" ht="20.6" customHeight="1">
      <c r="A53" t="s" s="9">
        <v>50</v>
      </c>
      <c r="B53" s="10">
        <v>226401591</v>
      </c>
      <c r="C53" s="11">
        <v>182994749</v>
      </c>
      <c r="D53" s="11">
        <v>98329523</v>
      </c>
      <c r="E53" s="12">
        <f>D53/C53</f>
        <v>0.537335216105026</v>
      </c>
      <c r="F53" s="13">
        <v>68110</v>
      </c>
      <c r="G53" s="84">
        <f>(F53-F54)/F54</f>
        <v>0.416008316008316</v>
      </c>
      <c r="H53" s="77">
        <f>D53/F53/1000</f>
        <v>1.44368702099545</v>
      </c>
      <c r="I53" s="78">
        <f>(H53-H54)/H54</f>
        <v>0.106427600134633</v>
      </c>
      <c r="J53" s="11"/>
      <c r="K53" s="11">
        <v>23673882</v>
      </c>
      <c r="L53" s="12">
        <f>K53/B53</f>
        <v>0.104565881783048</v>
      </c>
      <c r="M53" s="11">
        <v>8500000</v>
      </c>
      <c r="N53" s="11">
        <v>13240</v>
      </c>
      <c r="O53" s="11">
        <f>M53+N53</f>
        <v>8513240</v>
      </c>
      <c r="P53" s="115">
        <f>O53/K53</f>
        <v>0.359604732337519</v>
      </c>
      <c r="Q53" t="s" s="85">
        <v>51</v>
      </c>
      <c r="R53" s="18">
        <v>57957</v>
      </c>
      <c r="S53" s="11">
        <v>155791282</v>
      </c>
      <c r="T53" s="12">
        <f>S53/B53</f>
        <v>0.68811920142381</v>
      </c>
      <c r="U53" s="11">
        <v>33950726</v>
      </c>
      <c r="V53" s="19">
        <f>U53/B53</f>
        <v>0.149957983289967</v>
      </c>
      <c r="W53" s="11">
        <v>8978462</v>
      </c>
      <c r="X53" s="12">
        <f>W53/C53</f>
        <v>0.0490640417228584</v>
      </c>
      <c r="Y53" s="117">
        <v>0.028</v>
      </c>
      <c r="Z53" s="79"/>
      <c r="AA53" s="80"/>
      <c r="AB53" s="80"/>
      <c r="AC53" s="80"/>
    </row>
    <row r="54" ht="20.6" customHeight="1">
      <c r="A54" s="104"/>
      <c r="B54" s="26"/>
      <c r="C54" s="27">
        <v>126736686</v>
      </c>
      <c r="D54" s="27">
        <v>62761762</v>
      </c>
      <c r="E54" s="28">
        <f>D54/C54</f>
        <v>0.495213848340645</v>
      </c>
      <c r="F54" s="29">
        <v>48100</v>
      </c>
      <c r="G54" s="27"/>
      <c r="H54" s="30">
        <f>D54/F54/1000</f>
        <v>1.30481833679834</v>
      </c>
      <c r="I54" s="27"/>
      <c r="J54" s="27"/>
      <c r="K54" s="27">
        <v>21689108</v>
      </c>
      <c r="L54" s="27"/>
      <c r="M54" s="27">
        <v>3201559</v>
      </c>
      <c r="N54" s="27">
        <v>397</v>
      </c>
      <c r="O54" s="27">
        <f>M54+N54</f>
        <v>3201956</v>
      </c>
      <c r="P54" s="98">
        <f>O54/K54</f>
        <v>0.147629676610029</v>
      </c>
      <c r="Q54" s="82"/>
      <c r="R54" s="33"/>
      <c r="S54" s="27">
        <v>118481602</v>
      </c>
      <c r="T54" s="28"/>
      <c r="U54" s="27"/>
      <c r="V54" s="34"/>
      <c r="W54" s="27"/>
      <c r="X54" s="28"/>
      <c r="Y54" s="117"/>
      <c r="Z54" s="66"/>
      <c r="AA54" s="67"/>
      <c r="AB54" s="67"/>
      <c r="AC54" s="67"/>
    </row>
    <row r="55" ht="21.2" customHeight="1">
      <c r="A55" s="99"/>
      <c r="B55" s="38"/>
      <c r="C55" s="49">
        <f>C53-C54</f>
        <v>56258063</v>
      </c>
      <c r="D55" s="49">
        <f>D53-D54</f>
        <v>35567761</v>
      </c>
      <c r="E55" s="50">
        <f>D55/C55</f>
        <v>0.632225126556526</v>
      </c>
      <c r="F55" s="41"/>
      <c r="G55" s="39"/>
      <c r="H55" s="42"/>
      <c r="I55" s="39"/>
      <c r="J55" s="39"/>
      <c r="K55" s="39"/>
      <c r="L55" s="39"/>
      <c r="M55" s="39"/>
      <c r="N55" s="39"/>
      <c r="O55" s="44"/>
      <c r="P55" s="100"/>
      <c r="Q55" s="82"/>
      <c r="R55" s="44"/>
      <c r="S55" s="49">
        <f>S53-S54</f>
        <v>37309680</v>
      </c>
      <c r="T55" s="40"/>
      <c r="U55" s="39"/>
      <c r="V55" s="45"/>
      <c r="W55" s="39"/>
      <c r="X55" s="40"/>
      <c r="Y55" s="117"/>
      <c r="Z55" s="52"/>
      <c r="AA55" s="53"/>
      <c r="AB55" s="54">
        <f>C55</f>
        <v>56258063</v>
      </c>
      <c r="AC55" s="54">
        <f>S55</f>
        <v>37309680</v>
      </c>
    </row>
    <row r="56" ht="21.2" customHeight="1">
      <c r="A56" s="101">
        <f>C56-P56</f>
        <v>12693787.064</v>
      </c>
      <c r="B56" s="102">
        <f>A56/H53/1000</f>
        <v>8792.617014210869</v>
      </c>
      <c r="C56" s="89">
        <f>B53-C53-O53</f>
        <v>34893602</v>
      </c>
      <c r="D56" s="90"/>
      <c r="E56" s="91"/>
      <c r="F56" s="92"/>
      <c r="G56" s="93"/>
      <c r="H56" s="93"/>
      <c r="I56" s="91"/>
      <c r="J56" s="91"/>
      <c r="K56" s="90"/>
      <c r="L56" s="91"/>
      <c r="M56" s="90"/>
      <c r="N56" s="90"/>
      <c r="O56" s="90"/>
      <c r="P56" s="90">
        <f>S56+U56</f>
        <v>22199814.936</v>
      </c>
      <c r="Q56" s="82"/>
      <c r="R56" s="94">
        <v>0.117</v>
      </c>
      <c r="S56" s="89">
        <f>R56*S53</f>
        <v>18227579.994</v>
      </c>
      <c r="T56" s="91"/>
      <c r="U56" s="89">
        <f>R56*U53</f>
        <v>3972234.942</v>
      </c>
      <c r="V56" s="95"/>
      <c r="W56" s="90"/>
      <c r="X56" s="91"/>
      <c r="Y56" s="117"/>
      <c r="Z56" s="96"/>
      <c r="AA56" s="97"/>
      <c r="AB56" s="97"/>
      <c r="AC56" s="97"/>
    </row>
    <row r="57" ht="20.6" customHeight="1">
      <c r="A57" t="s" s="9">
        <v>52</v>
      </c>
      <c r="B57" s="10">
        <v>386799237</v>
      </c>
      <c r="C57" s="11">
        <v>329741187</v>
      </c>
      <c r="D57" s="11">
        <v>133419592</v>
      </c>
      <c r="E57" s="12">
        <f>D57/C57</f>
        <v>0.404619129365844</v>
      </c>
      <c r="F57" s="13">
        <v>123012</v>
      </c>
      <c r="G57" s="84">
        <f>(F57-F58)/F58</f>
        <v>0.50298735414503</v>
      </c>
      <c r="H57" s="77">
        <f>D57/F57/1000</f>
        <v>1.08460631483107</v>
      </c>
      <c r="I57" s="78">
        <f>(H57-H58)/H58</f>
        <v>0.00867204848707156</v>
      </c>
      <c r="J57" s="11"/>
      <c r="K57" s="11">
        <v>42576090</v>
      </c>
      <c r="L57" s="12">
        <f>K57/B57</f>
        <v>0.110072838639028</v>
      </c>
      <c r="M57" s="11">
        <v>9500588</v>
      </c>
      <c r="N57" s="11">
        <v>1472</v>
      </c>
      <c r="O57" s="11">
        <f>M57+N57</f>
        <v>9502060</v>
      </c>
      <c r="P57" s="115">
        <f>O57/K57</f>
        <v>0.223178314401346</v>
      </c>
      <c r="Q57" t="s" s="85">
        <v>53</v>
      </c>
      <c r="R57" s="18">
        <v>18409</v>
      </c>
      <c r="S57" s="11">
        <v>165268197</v>
      </c>
      <c r="T57" s="12">
        <f>S57/B57</f>
        <v>0.427271259069211</v>
      </c>
      <c r="U57" s="11">
        <v>180533339</v>
      </c>
      <c r="V57" s="19">
        <f>U57/B57</f>
        <v>0.466736543743492</v>
      </c>
      <c r="W57" s="11">
        <v>9957411</v>
      </c>
      <c r="X57" s="12">
        <f>W57/C57</f>
        <v>0.0301976561999821</v>
      </c>
      <c r="Y57" s="117">
        <v>0.0092</v>
      </c>
      <c r="Z57" s="79"/>
      <c r="AA57" s="80"/>
      <c r="AB57" s="80"/>
      <c r="AC57" s="80"/>
    </row>
    <row r="58" ht="20.6" customHeight="1">
      <c r="A58" s="104"/>
      <c r="B58" s="26"/>
      <c r="C58" s="27">
        <v>266110553</v>
      </c>
      <c r="D58" s="27">
        <v>88006408</v>
      </c>
      <c r="E58" s="28">
        <f>D58/C58</f>
        <v>0.330713709050088</v>
      </c>
      <c r="F58" s="29">
        <v>81845</v>
      </c>
      <c r="G58" s="27"/>
      <c r="H58" s="30">
        <f>D58/F58/1000</f>
        <v>1.0752814222005</v>
      </c>
      <c r="I58" s="27"/>
      <c r="J58" s="27"/>
      <c r="K58" s="27">
        <v>40027233</v>
      </c>
      <c r="L58" s="27"/>
      <c r="M58" s="27">
        <v>0</v>
      </c>
      <c r="N58" s="27">
        <v>0</v>
      </c>
      <c r="O58" s="27">
        <f>M58+N58</f>
        <v>0</v>
      </c>
      <c r="P58" s="98">
        <f>O58/K58</f>
        <v>0</v>
      </c>
      <c r="Q58" s="82"/>
      <c r="R58" s="33"/>
      <c r="S58" s="27">
        <v>150979524</v>
      </c>
      <c r="T58" s="28"/>
      <c r="U58" s="27"/>
      <c r="V58" s="34"/>
      <c r="W58" s="27"/>
      <c r="X58" s="28"/>
      <c r="Y58" s="20"/>
      <c r="Z58" s="66"/>
      <c r="AA58" s="67"/>
      <c r="AB58" s="67"/>
      <c r="AC58" s="67"/>
    </row>
    <row r="59" ht="21.2" customHeight="1">
      <c r="A59" s="99"/>
      <c r="B59" s="38"/>
      <c r="C59" s="49">
        <f>C57-C58</f>
        <v>63630634</v>
      </c>
      <c r="D59" s="49">
        <f>D57-D58</f>
        <v>45413184</v>
      </c>
      <c r="E59" s="50">
        <f>D59/C59</f>
        <v>0.713700008081013</v>
      </c>
      <c r="F59" s="41"/>
      <c r="G59" s="39"/>
      <c r="H59" s="42"/>
      <c r="I59" s="39"/>
      <c r="J59" s="39"/>
      <c r="K59" s="39"/>
      <c r="L59" s="39"/>
      <c r="M59" s="39"/>
      <c r="N59" s="39"/>
      <c r="O59" s="39"/>
      <c r="P59" s="100"/>
      <c r="Q59" s="82"/>
      <c r="R59" s="44"/>
      <c r="S59" s="49">
        <f>S57-S58</f>
        <v>14288673</v>
      </c>
      <c r="T59" s="40"/>
      <c r="U59" s="39"/>
      <c r="V59" s="45"/>
      <c r="W59" s="39"/>
      <c r="X59" s="40"/>
      <c r="Y59" s="20"/>
      <c r="Z59" s="52"/>
      <c r="AA59" s="53"/>
      <c r="AB59" s="54">
        <f>C59</f>
        <v>63630634</v>
      </c>
      <c r="AC59" s="54">
        <f>S59</f>
        <v>14288673</v>
      </c>
    </row>
    <row r="60" ht="21.2" customHeight="1">
      <c r="A60" s="101">
        <f>C60-P60</f>
        <v>7097210.288</v>
      </c>
      <c r="B60" s="102">
        <f>A60/H57/1000</f>
        <v>6543.5819347091</v>
      </c>
      <c r="C60" s="89">
        <f>B57-C57-O57</f>
        <v>47555990</v>
      </c>
      <c r="D60" s="90"/>
      <c r="E60" s="90"/>
      <c r="F60" s="92"/>
      <c r="G60" s="90"/>
      <c r="H60" s="90"/>
      <c r="I60" s="90"/>
      <c r="J60" s="90"/>
      <c r="K60" s="90"/>
      <c r="L60" s="90"/>
      <c r="M60" s="90"/>
      <c r="N60" s="92"/>
      <c r="O60" s="92"/>
      <c r="P60" s="90">
        <f>S60+U60</f>
        <v>40458779.712</v>
      </c>
      <c r="Q60" s="82"/>
      <c r="R60" s="94">
        <v>0.117</v>
      </c>
      <c r="S60" s="89">
        <f>R60*S57</f>
        <v>19336379.049</v>
      </c>
      <c r="T60" s="91"/>
      <c r="U60" s="89">
        <f>R60*U57</f>
        <v>21122400.663</v>
      </c>
      <c r="V60" s="95"/>
      <c r="W60" s="90"/>
      <c r="X60" s="91"/>
      <c r="Y60" s="20"/>
      <c r="Z60" s="96"/>
      <c r="AA60" s="97"/>
      <c r="AB60" s="97"/>
      <c r="AC60" s="97"/>
    </row>
    <row r="61" ht="20.6" customHeight="1">
      <c r="A61" t="s" s="9">
        <v>54</v>
      </c>
      <c r="B61" s="10">
        <v>206289179</v>
      </c>
      <c r="C61" s="11">
        <v>169530550</v>
      </c>
      <c r="D61" s="11">
        <v>99576418</v>
      </c>
      <c r="E61" s="12">
        <f>D61/C61</f>
        <v>0.587365628200935</v>
      </c>
      <c r="F61" s="13">
        <v>58819</v>
      </c>
      <c r="G61" s="78">
        <f>(F61-F62)/F62</f>
        <v>0.363602642865423</v>
      </c>
      <c r="H61" s="77">
        <f>D61/F61/1000</f>
        <v>1.69292946156854</v>
      </c>
      <c r="I61" s="78">
        <f>(H61-H62)/H62</f>
        <v>-0.140014901898228</v>
      </c>
      <c r="J61" s="11"/>
      <c r="K61" s="11">
        <v>19481117</v>
      </c>
      <c r="L61" s="12">
        <f>K61/B61</f>
        <v>0.09443596166525051</v>
      </c>
      <c r="M61" s="11">
        <v>4308469</v>
      </c>
      <c r="N61" s="11">
        <v>4407</v>
      </c>
      <c r="O61" s="11">
        <f>M61+N61</f>
        <v>4312876</v>
      </c>
      <c r="P61" s="115">
        <f>O61/K61</f>
        <v>0.221387510788011</v>
      </c>
      <c r="Q61" t="s" s="85">
        <v>55</v>
      </c>
      <c r="R61" s="18">
        <v>6672</v>
      </c>
      <c r="S61" s="11">
        <v>120292189</v>
      </c>
      <c r="T61" s="12">
        <f>S61/B61</f>
        <v>0.583124086212976</v>
      </c>
      <c r="U61" s="11">
        <v>50646810</v>
      </c>
      <c r="V61" s="19">
        <f>U61/B61</f>
        <v>0.245513653433077</v>
      </c>
      <c r="W61" s="11">
        <v>7588001</v>
      </c>
      <c r="X61" s="12">
        <f>W61/C61</f>
        <v>0.0447589003869804</v>
      </c>
      <c r="Y61" s="20">
        <v>0.0168</v>
      </c>
      <c r="Z61" s="79"/>
      <c r="AA61" s="80"/>
      <c r="AB61" s="80"/>
      <c r="AC61" s="80"/>
    </row>
    <row r="62" ht="20.6" customHeight="1">
      <c r="A62" s="104"/>
      <c r="B62" s="26"/>
      <c r="C62" s="27">
        <v>129875571</v>
      </c>
      <c r="D62" s="27">
        <v>84913695</v>
      </c>
      <c r="E62" s="28">
        <f>D62/C62</f>
        <v>0.65380805909989</v>
      </c>
      <c r="F62" s="29">
        <v>43135</v>
      </c>
      <c r="G62" s="27"/>
      <c r="H62" s="30">
        <f>D62/F62/1000</f>
        <v>1.96855674046598</v>
      </c>
      <c r="I62" s="27"/>
      <c r="J62" s="27"/>
      <c r="K62" s="27">
        <v>23122509</v>
      </c>
      <c r="L62" s="27"/>
      <c r="M62" s="27">
        <v>2854036</v>
      </c>
      <c r="N62" s="27">
        <v>3125</v>
      </c>
      <c r="O62" s="27">
        <f>M62+N62</f>
        <v>2857161</v>
      </c>
      <c r="P62" s="98">
        <f>O62/K62</f>
        <v>0.123566218527583</v>
      </c>
      <c r="Q62" s="82"/>
      <c r="R62" s="33"/>
      <c r="S62" s="27">
        <v>109447948</v>
      </c>
      <c r="T62" s="28"/>
      <c r="U62" s="27"/>
      <c r="V62" s="34"/>
      <c r="W62" s="27"/>
      <c r="X62" s="28"/>
      <c r="Y62" s="20"/>
      <c r="Z62" s="66"/>
      <c r="AA62" s="67"/>
      <c r="AB62" s="67"/>
      <c r="AC62" s="67"/>
    </row>
    <row r="63" ht="21.2" customHeight="1">
      <c r="A63" s="99"/>
      <c r="B63" s="38"/>
      <c r="C63" s="49">
        <f>C61-C62</f>
        <v>39654979</v>
      </c>
      <c r="D63" s="49">
        <f>D61-D62</f>
        <v>14662723</v>
      </c>
      <c r="E63" s="50">
        <f>D63/C63</f>
        <v>0.36975742692992</v>
      </c>
      <c r="F63" s="41"/>
      <c r="G63" s="39"/>
      <c r="H63" s="42"/>
      <c r="I63" s="39"/>
      <c r="J63" s="39"/>
      <c r="K63" s="39"/>
      <c r="L63" s="39"/>
      <c r="M63" s="39"/>
      <c r="N63" s="39"/>
      <c r="O63" s="39"/>
      <c r="P63" s="100"/>
      <c r="Q63" s="82"/>
      <c r="R63" s="44"/>
      <c r="S63" s="49">
        <f>S61-S62</f>
        <v>10844241</v>
      </c>
      <c r="T63" s="40"/>
      <c r="U63" s="39"/>
      <c r="V63" s="45"/>
      <c r="W63" s="39"/>
      <c r="X63" s="40"/>
      <c r="Y63" s="20"/>
      <c r="Z63" s="52"/>
      <c r="AA63" s="53"/>
      <c r="AB63" s="54">
        <f>C63</f>
        <v>39654979</v>
      </c>
      <c r="AC63" s="54">
        <f>S63</f>
        <v>10844241</v>
      </c>
    </row>
    <row r="64" ht="21.2" customHeight="1">
      <c r="A64" s="101">
        <f>C64-P64</f>
        <v>12445890.117</v>
      </c>
      <c r="B64" s="102">
        <f>A64/H61/1000</f>
        <v>7351.688537258120</v>
      </c>
      <c r="C64" s="89">
        <f>B61-C61-O61</f>
        <v>32445753</v>
      </c>
      <c r="D64" s="90"/>
      <c r="E64" s="90"/>
      <c r="F64" s="92"/>
      <c r="G64" s="90"/>
      <c r="H64" s="90"/>
      <c r="I64" s="90"/>
      <c r="J64" s="90"/>
      <c r="K64" s="90"/>
      <c r="L64" s="90"/>
      <c r="M64" s="90"/>
      <c r="N64" s="90"/>
      <c r="O64" s="90"/>
      <c r="P64" s="90">
        <f>S64+U64</f>
        <v>19999862.883</v>
      </c>
      <c r="Q64" s="82"/>
      <c r="R64" s="94">
        <v>0.117</v>
      </c>
      <c r="S64" s="89">
        <f>R64*S61</f>
        <v>14074186.113</v>
      </c>
      <c r="T64" s="91"/>
      <c r="U64" s="89">
        <f>R64*U61</f>
        <v>5925676.77</v>
      </c>
      <c r="V64" s="95"/>
      <c r="W64" s="90"/>
      <c r="X64" s="91"/>
      <c r="Y64" s="20"/>
      <c r="Z64" s="96"/>
      <c r="AA64" s="97"/>
      <c r="AB64" s="97"/>
      <c r="AC64" s="97"/>
    </row>
    <row r="65" ht="20.6" customHeight="1">
      <c r="A65" t="s" s="9">
        <v>56</v>
      </c>
      <c r="B65" s="10">
        <v>1717531000</v>
      </c>
      <c r="C65" s="11">
        <v>1420842000</v>
      </c>
      <c r="D65" s="11">
        <v>887410000</v>
      </c>
      <c r="E65" s="12">
        <f>D65/C65</f>
        <v>0.624566278305399</v>
      </c>
      <c r="F65" s="13">
        <v>569008</v>
      </c>
      <c r="G65" s="78">
        <f>(F65-F66)/F66</f>
        <v>0.175667941494296</v>
      </c>
      <c r="H65" s="77">
        <f>D65/F65/1000</f>
        <v>1.55957385484914</v>
      </c>
      <c r="I65" s="78">
        <f>(H65-H66)/H66</f>
        <v>-0.0598570987283527</v>
      </c>
      <c r="J65" s="11"/>
      <c r="K65" s="11">
        <v>161470000</v>
      </c>
      <c r="L65" s="12">
        <f>K65/B65</f>
        <v>0.0940128591565451</v>
      </c>
      <c r="M65" s="11">
        <v>32000000</v>
      </c>
      <c r="N65" s="11">
        <v>0</v>
      </c>
      <c r="O65" s="11">
        <f>M65+N65</f>
        <v>32000000</v>
      </c>
      <c r="P65" s="115">
        <f>O65/K65</f>
        <v>0.19817922833963</v>
      </c>
      <c r="Q65" t="s" s="85">
        <v>57</v>
      </c>
      <c r="R65" s="18">
        <v>3511</v>
      </c>
      <c r="S65" s="11">
        <v>906316000</v>
      </c>
      <c r="T65" s="12">
        <f>S65/B65</f>
        <v>0.527685380933445</v>
      </c>
      <c r="U65" s="11">
        <v>401571000</v>
      </c>
      <c r="V65" s="19">
        <f>U65/B65</f>
        <v>0.233807133612144</v>
      </c>
      <c r="W65" s="11">
        <v>107715000</v>
      </c>
      <c r="X65" s="12">
        <f>W65/C65</f>
        <v>0.0758106812720908</v>
      </c>
      <c r="Y65" s="20">
        <v>0.007900000000000001</v>
      </c>
      <c r="Z65" s="79"/>
      <c r="AA65" s="80"/>
      <c r="AB65" s="80"/>
      <c r="AC65" s="80"/>
    </row>
    <row r="66" ht="20.6" customHeight="1">
      <c r="A66" s="104"/>
      <c r="B66" s="26"/>
      <c r="C66" s="27">
        <v>1368515000</v>
      </c>
      <c r="D66" s="27">
        <v>802871000</v>
      </c>
      <c r="E66" s="28">
        <f>D66/C66</f>
        <v>0.5866731457090349</v>
      </c>
      <c r="F66" s="29">
        <v>483987</v>
      </c>
      <c r="G66" s="27"/>
      <c r="H66" s="30">
        <f>D66/F66/1000</f>
        <v>1.65886893656235</v>
      </c>
      <c r="I66" s="27"/>
      <c r="J66" s="27"/>
      <c r="K66" s="27">
        <v>167888000</v>
      </c>
      <c r="L66" s="27"/>
      <c r="M66" s="27">
        <v>30906000</v>
      </c>
      <c r="N66" s="27">
        <v>21000</v>
      </c>
      <c r="O66" s="27">
        <f>M66+N66</f>
        <v>30927000</v>
      </c>
      <c r="P66" s="98">
        <f>O66/K66</f>
        <v>0.184212093776804</v>
      </c>
      <c r="Q66" s="114"/>
      <c r="R66" s="33"/>
      <c r="S66" s="27">
        <v>929247000</v>
      </c>
      <c r="T66" s="28"/>
      <c r="U66" s="27"/>
      <c r="V66" s="34"/>
      <c r="W66" s="27"/>
      <c r="X66" s="28"/>
      <c r="Y66" s="114"/>
      <c r="Z66" s="66"/>
      <c r="AA66" s="67"/>
      <c r="AB66" s="67"/>
      <c r="AC66" s="67"/>
    </row>
    <row r="67" ht="21.2" customHeight="1">
      <c r="A67" s="99"/>
      <c r="B67" s="38"/>
      <c r="C67" s="49">
        <f>C65-C66</f>
        <v>52327000</v>
      </c>
      <c r="D67" s="49">
        <f>D65-D66</f>
        <v>84539000</v>
      </c>
      <c r="E67" s="50">
        <f>D67/C67</f>
        <v>1.61559042177079</v>
      </c>
      <c r="F67" s="41"/>
      <c r="G67" s="39"/>
      <c r="H67" s="42"/>
      <c r="I67" s="39"/>
      <c r="J67" s="39"/>
      <c r="K67" s="39"/>
      <c r="L67" s="39"/>
      <c r="M67" s="39"/>
      <c r="N67" s="39"/>
      <c r="O67" s="39"/>
      <c r="P67" s="100"/>
      <c r="Q67" s="114"/>
      <c r="R67" s="44"/>
      <c r="S67" s="49">
        <f>S65-S66</f>
        <v>-22931000</v>
      </c>
      <c r="T67" s="40"/>
      <c r="U67" s="39"/>
      <c r="V67" s="45"/>
      <c r="W67" s="39"/>
      <c r="X67" s="40"/>
      <c r="Y67" s="114"/>
      <c r="Z67" s="52"/>
      <c r="AA67" s="53"/>
      <c r="AB67" s="54">
        <f>C67</f>
        <v>52327000</v>
      </c>
      <c r="AC67" s="54">
        <f>S67</f>
        <v>-22931000</v>
      </c>
    </row>
    <row r="68" ht="21.2" customHeight="1">
      <c r="A68" s="101">
        <f>C68-P68</f>
        <v>111666221</v>
      </c>
      <c r="B68" s="102">
        <f>A68/H65/1000</f>
        <v>71600.4699955692</v>
      </c>
      <c r="C68" s="89">
        <f>B65-C65-O65</f>
        <v>264689000</v>
      </c>
      <c r="D68" s="90"/>
      <c r="E68" s="90"/>
      <c r="F68" s="92"/>
      <c r="G68" s="90"/>
      <c r="H68" s="93"/>
      <c r="I68" s="90"/>
      <c r="J68" s="90"/>
      <c r="K68" s="90"/>
      <c r="L68" s="90"/>
      <c r="M68" s="90"/>
      <c r="N68" s="90"/>
      <c r="O68" s="90"/>
      <c r="P68" s="90">
        <f>S68+U68</f>
        <v>153022779</v>
      </c>
      <c r="Q68" s="114"/>
      <c r="R68" s="94">
        <v>0.117</v>
      </c>
      <c r="S68" s="89">
        <f>R68*S65</f>
        <v>106038972</v>
      </c>
      <c r="T68" s="91"/>
      <c r="U68" s="89">
        <f>R68*U65</f>
        <v>46983807</v>
      </c>
      <c r="V68" s="95"/>
      <c r="W68" s="90"/>
      <c r="X68" s="91"/>
      <c r="Y68" s="114"/>
      <c r="Z68" s="96"/>
      <c r="AA68" s="97"/>
      <c r="AB68" s="97"/>
      <c r="AC68" s="97"/>
    </row>
    <row r="69" ht="20.6" customHeight="1">
      <c r="A69" t="s" s="9">
        <v>58</v>
      </c>
      <c r="B69" s="10">
        <v>104445496</v>
      </c>
      <c r="C69" s="11">
        <v>81993225</v>
      </c>
      <c r="D69" s="11">
        <v>54292685</v>
      </c>
      <c r="E69" s="12">
        <f>D69/C69</f>
        <v>0.662160623636892</v>
      </c>
      <c r="F69" s="13">
        <v>39275</v>
      </c>
      <c r="G69" s="78">
        <f>(F69-F70)/F70</f>
        <v>-0.173905727446732</v>
      </c>
      <c r="H69" s="77">
        <f>D69/F69/1000</f>
        <v>1.38237262889879</v>
      </c>
      <c r="I69" s="78">
        <f>(H69-H70)/H70</f>
        <v>0.0835819535230598</v>
      </c>
      <c r="J69" s="11"/>
      <c r="K69" s="11">
        <v>15156416</v>
      </c>
      <c r="L69" s="12">
        <f>K69/B69</f>
        <v>0.145113160264948</v>
      </c>
      <c r="M69" s="11">
        <v>2250000</v>
      </c>
      <c r="N69" s="11">
        <v>0</v>
      </c>
      <c r="O69" s="11">
        <f>M69+N69</f>
        <v>2250000</v>
      </c>
      <c r="P69" s="115">
        <f>O69/K69</f>
        <v>0.148451982315608</v>
      </c>
      <c r="Q69" t="s" s="116">
        <v>47</v>
      </c>
      <c r="R69" s="18">
        <v>22826</v>
      </c>
      <c r="S69" s="11">
        <v>52517536</v>
      </c>
      <c r="T69" s="12">
        <f>S69/B69</f>
        <v>0.502822409881609</v>
      </c>
      <c r="U69" s="11">
        <v>10508379</v>
      </c>
      <c r="V69" s="19">
        <f>U69/B69</f>
        <v>0.100611126400319</v>
      </c>
      <c r="W69" s="11">
        <v>6529537</v>
      </c>
      <c r="X69" s="12">
        <f>W69/C69</f>
        <v>0.0796350796056625</v>
      </c>
      <c r="Y69" t="s" s="116">
        <v>47</v>
      </c>
      <c r="Z69" s="79"/>
      <c r="AA69" s="80"/>
      <c r="AB69" s="80"/>
      <c r="AC69" s="80"/>
    </row>
    <row r="70" ht="20.6" customHeight="1">
      <c r="A70" s="104"/>
      <c r="B70" s="26"/>
      <c r="C70" s="27">
        <v>97755940</v>
      </c>
      <c r="D70" s="27">
        <v>60652673</v>
      </c>
      <c r="E70" s="28">
        <f>D70/C70</f>
        <v>0.620450000276198</v>
      </c>
      <c r="F70" s="29">
        <v>47543</v>
      </c>
      <c r="G70" s="27"/>
      <c r="H70" s="30">
        <f>D70/F70/1000</f>
        <v>1.27574349536209</v>
      </c>
      <c r="I70" s="27"/>
      <c r="J70" s="27"/>
      <c r="K70" s="27">
        <v>14978801</v>
      </c>
      <c r="L70" s="27"/>
      <c r="M70" s="27">
        <v>9500000</v>
      </c>
      <c r="N70" s="27">
        <v>2550000</v>
      </c>
      <c r="O70" s="27">
        <f>M70+N70</f>
        <v>12050000</v>
      </c>
      <c r="P70" s="109">
        <f>O70/K70</f>
        <v>0.804470264342253</v>
      </c>
      <c r="Q70" s="82"/>
      <c r="R70" s="33"/>
      <c r="S70" s="27">
        <v>87473876</v>
      </c>
      <c r="T70" s="28"/>
      <c r="U70" s="27"/>
      <c r="V70" s="34"/>
      <c r="W70" s="27"/>
      <c r="X70" s="28"/>
      <c r="Y70" s="114"/>
      <c r="Z70" s="66"/>
      <c r="AA70" s="67"/>
      <c r="AB70" s="67"/>
      <c r="AC70" s="67"/>
    </row>
    <row r="71" ht="21.2" customHeight="1">
      <c r="A71" s="99"/>
      <c r="B71" s="38"/>
      <c r="C71" s="49">
        <f>C69-C70</f>
        <v>-15762715</v>
      </c>
      <c r="D71" s="49">
        <f>D69-D70</f>
        <v>-6359988</v>
      </c>
      <c r="E71" s="50">
        <f>D71/C71</f>
        <v>0.403483029414666</v>
      </c>
      <c r="F71" s="41"/>
      <c r="G71" s="39"/>
      <c r="H71" s="42"/>
      <c r="I71" s="39"/>
      <c r="J71" s="39"/>
      <c r="K71" s="39"/>
      <c r="L71" s="39"/>
      <c r="M71" s="39"/>
      <c r="N71" s="39"/>
      <c r="O71" s="44"/>
      <c r="P71" s="51"/>
      <c r="Q71" s="82"/>
      <c r="R71" s="44"/>
      <c r="S71" s="49">
        <f>S69-S70</f>
        <v>-34956340</v>
      </c>
      <c r="T71" s="40"/>
      <c r="U71" s="39"/>
      <c r="V71" s="45"/>
      <c r="W71" s="39"/>
      <c r="X71" s="40"/>
      <c r="Y71" s="114"/>
      <c r="Z71" s="52"/>
      <c r="AA71" s="53"/>
      <c r="AB71" s="54">
        <f>C71</f>
        <v>-15762715</v>
      </c>
      <c r="AC71" s="54">
        <f>S71</f>
        <v>-34956340</v>
      </c>
    </row>
    <row r="72" ht="21.2" customHeight="1">
      <c r="A72" s="101">
        <f>C72-P72</f>
        <v>12828238.945</v>
      </c>
      <c r="B72" s="102">
        <f>A72/H69/1000</f>
        <v>9279.870475458620</v>
      </c>
      <c r="C72" s="89">
        <f>B69-C69-O69</f>
        <v>20202271</v>
      </c>
      <c r="D72" s="118"/>
      <c r="E72" s="118"/>
      <c r="F72" s="119"/>
      <c r="G72" s="118"/>
      <c r="H72" s="118"/>
      <c r="I72" s="118"/>
      <c r="J72" s="118"/>
      <c r="K72" s="118"/>
      <c r="L72" s="118"/>
      <c r="M72" s="118"/>
      <c r="N72" s="118"/>
      <c r="O72" s="120"/>
      <c r="P72" s="90">
        <f>S72+U72</f>
        <v>7374032.055</v>
      </c>
      <c r="Q72" s="82"/>
      <c r="R72" s="94">
        <v>0.117</v>
      </c>
      <c r="S72" s="89">
        <f>R72*S69</f>
        <v>6144551.712</v>
      </c>
      <c r="T72" s="91"/>
      <c r="U72" s="89">
        <f>R72*U69</f>
        <v>1229480.343</v>
      </c>
      <c r="V72" s="121"/>
      <c r="W72" s="118"/>
      <c r="X72" s="122"/>
      <c r="Y72" s="114"/>
      <c r="Z72" s="123"/>
      <c r="AA72" s="124"/>
      <c r="AB72" s="124"/>
      <c r="AC72" s="124"/>
    </row>
    <row r="73" ht="20.6" customHeight="1">
      <c r="A73" t="s" s="9">
        <v>59</v>
      </c>
      <c r="B73" s="10">
        <v>176980258</v>
      </c>
      <c r="C73" s="11">
        <v>142016082</v>
      </c>
      <c r="D73" s="11">
        <v>99852590</v>
      </c>
      <c r="E73" s="12">
        <f>D73/C73</f>
        <v>0.703107624106966</v>
      </c>
      <c r="F73" s="13">
        <v>43494</v>
      </c>
      <c r="G73" s="78">
        <f>(F73-F74)/F74</f>
        <v>0.241196278751213</v>
      </c>
      <c r="H73" s="125">
        <f>D73/F73/1000</f>
        <v>2.29577849818366</v>
      </c>
      <c r="I73" s="84">
        <f>(H73-H74)/H74</f>
        <v>0.205467541734465</v>
      </c>
      <c r="J73" s="11"/>
      <c r="K73" s="11">
        <v>18540361</v>
      </c>
      <c r="L73" s="12">
        <f>K73/B73</f>
        <v>0.104759486789764</v>
      </c>
      <c r="M73" s="11">
        <v>2500000</v>
      </c>
      <c r="N73" s="11">
        <v>0</v>
      </c>
      <c r="O73" s="11">
        <f>M73+N73</f>
        <v>2500000</v>
      </c>
      <c r="P73" s="115">
        <f>O73/K73</f>
        <v>0.13484095590156</v>
      </c>
      <c r="Q73" t="s" s="85">
        <v>60</v>
      </c>
      <c r="R73" s="18">
        <v>16571</v>
      </c>
      <c r="S73" s="11">
        <v>99987780</v>
      </c>
      <c r="T73" s="12">
        <f>S73/B73</f>
        <v>0.564965726290217</v>
      </c>
      <c r="U73" s="11">
        <v>44937762</v>
      </c>
      <c r="V73" s="19">
        <f>U73/B73</f>
        <v>0.253913981750439</v>
      </c>
      <c r="W73" s="11">
        <v>14934367</v>
      </c>
      <c r="X73" s="12">
        <f>W73/C73</f>
        <v>0.105159688886502</v>
      </c>
      <c r="Y73" t="s" s="116">
        <v>47</v>
      </c>
      <c r="Z73" s="79"/>
      <c r="AA73" s="80"/>
      <c r="AB73" s="80"/>
      <c r="AC73" s="80"/>
    </row>
    <row r="74" ht="20.6" customHeight="1">
      <c r="A74" s="104"/>
      <c r="B74" s="26"/>
      <c r="C74" s="27">
        <v>105369232</v>
      </c>
      <c r="D74" s="27">
        <v>66736488</v>
      </c>
      <c r="E74" s="28">
        <f>D74/C74</f>
        <v>0.633358398208692</v>
      </c>
      <c r="F74" s="29">
        <v>35042</v>
      </c>
      <c r="G74" s="27"/>
      <c r="H74" s="30">
        <f>D74/F74/1000</f>
        <v>1.90447143427887</v>
      </c>
      <c r="I74" s="27"/>
      <c r="J74" s="27"/>
      <c r="K74" s="27">
        <v>16735817</v>
      </c>
      <c r="L74" s="27"/>
      <c r="M74" s="27">
        <v>10975000</v>
      </c>
      <c r="N74" s="27">
        <v>0</v>
      </c>
      <c r="O74" s="27">
        <f>M74+N74</f>
        <v>10975000</v>
      </c>
      <c r="P74" s="109">
        <f>O74/K74</f>
        <v>0.655779159153091</v>
      </c>
      <c r="Q74" s="82"/>
      <c r="R74" s="33"/>
      <c r="S74" s="27">
        <v>87311292</v>
      </c>
      <c r="T74" s="28"/>
      <c r="U74" s="27"/>
      <c r="V74" s="34"/>
      <c r="W74" s="27"/>
      <c r="X74" s="28"/>
      <c r="Y74" s="114"/>
      <c r="Z74" s="66"/>
      <c r="AA74" s="67"/>
      <c r="AB74" s="67"/>
      <c r="AC74" s="67"/>
    </row>
    <row r="75" ht="21.2" customHeight="1">
      <c r="A75" s="99"/>
      <c r="B75" s="38"/>
      <c r="C75" s="49">
        <f>C73-C74</f>
        <v>36646850</v>
      </c>
      <c r="D75" s="49">
        <f>D73-D74</f>
        <v>33116102</v>
      </c>
      <c r="E75" s="50">
        <f>D75/C75</f>
        <v>0.903654802527366</v>
      </c>
      <c r="F75" s="41"/>
      <c r="G75" s="39"/>
      <c r="H75" s="42"/>
      <c r="I75" s="39"/>
      <c r="J75" s="39"/>
      <c r="K75" s="39"/>
      <c r="L75" s="39"/>
      <c r="M75" s="39"/>
      <c r="N75" s="39"/>
      <c r="O75" s="44"/>
      <c r="P75" s="51"/>
      <c r="Q75" s="82"/>
      <c r="R75" s="44"/>
      <c r="S75" s="49">
        <f>S73-S74</f>
        <v>12676488</v>
      </c>
      <c r="T75" s="40"/>
      <c r="U75" s="39"/>
      <c r="V75" s="45"/>
      <c r="W75" s="39"/>
      <c r="X75" s="40"/>
      <c r="Y75" s="114"/>
      <c r="Z75" s="52"/>
      <c r="AA75" s="53"/>
      <c r="AB75" s="54">
        <f>C75</f>
        <v>36646850</v>
      </c>
      <c r="AC75" s="54">
        <f>S75</f>
        <v>12676488</v>
      </c>
    </row>
    <row r="76" ht="21.2" customHeight="1">
      <c r="A76" s="101">
        <f>C76-P76</f>
        <v>15507887.586</v>
      </c>
      <c r="B76" s="102">
        <f>A76/H73/1000</f>
        <v>6754.958110405380</v>
      </c>
      <c r="C76" s="89">
        <f>B73-C73-O73</f>
        <v>32464176</v>
      </c>
      <c r="D76" s="126"/>
      <c r="E76" s="127"/>
      <c r="F76" s="128"/>
      <c r="G76" s="129"/>
      <c r="H76" s="130"/>
      <c r="I76" s="129"/>
      <c r="J76" s="127"/>
      <c r="K76" s="126"/>
      <c r="L76" s="127"/>
      <c r="M76" s="126"/>
      <c r="N76" s="126"/>
      <c r="O76" s="131"/>
      <c r="P76" s="90">
        <f>S76+U76</f>
        <v>16956288.414</v>
      </c>
      <c r="Q76" s="82"/>
      <c r="R76" s="94">
        <v>0.117</v>
      </c>
      <c r="S76" s="89">
        <f>R76*S73</f>
        <v>11698570.26</v>
      </c>
      <c r="T76" s="91"/>
      <c r="U76" s="89">
        <f>R76*U73</f>
        <v>5257718.154</v>
      </c>
      <c r="V76" s="132"/>
      <c r="W76" s="126"/>
      <c r="X76" s="127"/>
      <c r="Y76" s="20"/>
      <c r="Z76" s="133"/>
      <c r="AA76" s="134"/>
      <c r="AB76" s="134"/>
      <c r="AC76" s="134"/>
    </row>
    <row r="77" ht="20.6" customHeight="1">
      <c r="A77" t="s" s="135">
        <v>61</v>
      </c>
      <c r="B77" s="10">
        <v>200262969</v>
      </c>
      <c r="C77" s="11">
        <v>165980984</v>
      </c>
      <c r="D77" s="11">
        <v>88953300</v>
      </c>
      <c r="E77" s="12">
        <f>D77/C77</f>
        <v>0.535924645440107</v>
      </c>
      <c r="F77" s="13">
        <v>69069</v>
      </c>
      <c r="G77" s="84">
        <f>(F77-F78)/F78</f>
        <v>1.00362613135298</v>
      </c>
      <c r="H77" s="77">
        <f>D77/F77/1000</f>
        <v>1.28789037049907</v>
      </c>
      <c r="I77" s="78">
        <f>(H77-H78)/H78</f>
        <v>-0.17872313557493</v>
      </c>
      <c r="J77" s="12">
        <f>C77/B77</f>
        <v>0.828815156535505</v>
      </c>
      <c r="K77" s="11">
        <v>24419791</v>
      </c>
      <c r="L77" s="12">
        <f>K77/B77</f>
        <v>0.121938624609126</v>
      </c>
      <c r="M77" s="11">
        <v>3200281</v>
      </c>
      <c r="N77" s="11">
        <v>1634</v>
      </c>
      <c r="O77" s="11">
        <f>M77+N77</f>
        <v>3201915</v>
      </c>
      <c r="P77" s="115">
        <f>O77/K77</f>
        <v>0.131119672563946</v>
      </c>
      <c r="Q77" s="82"/>
      <c r="R77" s="18">
        <v>588</v>
      </c>
      <c r="S77" s="11">
        <v>129656599</v>
      </c>
      <c r="T77" s="12">
        <f>S77/B77</f>
        <v>0.6474317226366501</v>
      </c>
      <c r="U77" s="11">
        <v>24404922</v>
      </c>
      <c r="V77" s="19">
        <f>U77/B77</f>
        <v>0.121864377232917</v>
      </c>
      <c r="W77" s="11">
        <v>24935676</v>
      </c>
      <c r="X77" s="12">
        <f>W77/C77</f>
        <v>0.150232125386123</v>
      </c>
      <c r="Y77" s="20"/>
      <c r="Z77" s="79"/>
      <c r="AA77" s="80"/>
      <c r="AB77" s="80"/>
      <c r="AC77" s="80"/>
    </row>
    <row r="78" ht="20.6" customHeight="1">
      <c r="A78" t="s" s="136">
        <v>28</v>
      </c>
      <c r="B78" s="26">
        <v>125040594</v>
      </c>
      <c r="C78" s="27">
        <v>96701239</v>
      </c>
      <c r="D78" s="27">
        <v>54057479</v>
      </c>
      <c r="E78" s="28">
        <f>D78/C78</f>
        <v>0.559015371044005</v>
      </c>
      <c r="F78" s="29">
        <v>34472</v>
      </c>
      <c r="G78" s="30"/>
      <c r="H78" s="30">
        <f>D78/F78/1000</f>
        <v>1.56815615572058</v>
      </c>
      <c r="I78" s="28"/>
      <c r="J78" s="28">
        <f>C78/B78</f>
        <v>0.77335876219526</v>
      </c>
      <c r="K78" s="27">
        <v>15225738</v>
      </c>
      <c r="L78" s="28">
        <f>K78/B78</f>
        <v>0.121766360131015</v>
      </c>
      <c r="M78" s="27">
        <v>2879000</v>
      </c>
      <c r="N78" s="27">
        <v>0</v>
      </c>
      <c r="O78" s="27">
        <f>M78+N78</f>
        <v>2879000</v>
      </c>
      <c r="P78" s="98">
        <f>O78/K78</f>
        <v>0.189087714500276</v>
      </c>
      <c r="Q78" t="s" s="85">
        <v>62</v>
      </c>
      <c r="R78" s="33"/>
      <c r="S78" s="27">
        <v>88644626</v>
      </c>
      <c r="T78" s="28">
        <f>S78/B78</f>
        <v>0.708926782609494</v>
      </c>
      <c r="U78" s="27">
        <v>10141470</v>
      </c>
      <c r="V78" s="34">
        <f>U78/B78</f>
        <v>0.0811054208523674</v>
      </c>
      <c r="W78" s="27">
        <v>12431180</v>
      </c>
      <c r="X78" s="28">
        <f>W78/C78</f>
        <v>0.128552437678694</v>
      </c>
      <c r="Y78" s="20">
        <v>0.0202</v>
      </c>
      <c r="Z78" s="66"/>
      <c r="AA78" s="67"/>
      <c r="AB78" s="67"/>
      <c r="AC78" s="67"/>
    </row>
    <row r="79" ht="21.2" customHeight="1">
      <c r="A79" s="48"/>
      <c r="B79" s="38"/>
      <c r="C79" s="49">
        <f>C77-C78</f>
        <v>69279745</v>
      </c>
      <c r="D79" s="49">
        <f>D77-D78</f>
        <v>34895821</v>
      </c>
      <c r="E79" s="50">
        <f>D79/C79</f>
        <v>0.503694420353308</v>
      </c>
      <c r="F79" s="41"/>
      <c r="G79" s="42"/>
      <c r="H79" s="42"/>
      <c r="I79" s="40"/>
      <c r="J79" s="40"/>
      <c r="K79" s="39"/>
      <c r="L79" s="40"/>
      <c r="M79" s="39"/>
      <c r="N79" s="39"/>
      <c r="O79" s="44"/>
      <c r="P79" s="100"/>
      <c r="Q79" s="82"/>
      <c r="R79" s="44"/>
      <c r="S79" s="49">
        <f>S77-S78</f>
        <v>41011973</v>
      </c>
      <c r="T79" s="40"/>
      <c r="U79" s="39"/>
      <c r="V79" s="45">
        <f>U79/B79</f>
      </c>
      <c r="W79" s="39"/>
      <c r="X79" s="40"/>
      <c r="Y79" s="20"/>
      <c r="Z79" s="52"/>
      <c r="AA79" s="53"/>
      <c r="AB79" s="54">
        <f>C79</f>
        <v>69279745</v>
      </c>
      <c r="AC79" s="54">
        <f>S79</f>
        <v>41011973</v>
      </c>
    </row>
    <row r="80" ht="21.2" customHeight="1">
      <c r="A80" s="101">
        <f>C80-P80</f>
        <v>13054872.043</v>
      </c>
      <c r="B80" s="102">
        <f>A80/H77/1000</f>
        <v>10136.6330101071</v>
      </c>
      <c r="C80" s="89">
        <f>B77-C77-O77</f>
        <v>31080070</v>
      </c>
      <c r="D80" s="90"/>
      <c r="E80" s="91"/>
      <c r="F80" s="92"/>
      <c r="G80" s="93"/>
      <c r="H80" s="93"/>
      <c r="I80" s="91"/>
      <c r="J80" s="91"/>
      <c r="K80" s="90"/>
      <c r="L80" s="91"/>
      <c r="M80" s="90"/>
      <c r="N80" s="90"/>
      <c r="O80" s="90"/>
      <c r="P80" s="90">
        <f>S80+U80</f>
        <v>18025197.957</v>
      </c>
      <c r="Q80" s="82"/>
      <c r="R80" s="94">
        <v>0.117</v>
      </c>
      <c r="S80" s="89">
        <f>R80*S77</f>
        <v>15169822.083</v>
      </c>
      <c r="T80" s="91"/>
      <c r="U80" s="89">
        <f>R80*U77</f>
        <v>2855375.874</v>
      </c>
      <c r="V80" s="95"/>
      <c r="W80" s="90"/>
      <c r="X80" s="91"/>
      <c r="Y80" s="20"/>
      <c r="Z80" s="96"/>
      <c r="AA80" s="97"/>
      <c r="AB80" s="97"/>
      <c r="AC80" s="97"/>
    </row>
    <row r="81" ht="20.6" customHeight="1">
      <c r="A81" t="s" s="137">
        <v>63</v>
      </c>
      <c r="B81" s="10">
        <v>1766752000</v>
      </c>
      <c r="C81" s="11">
        <v>1399631000</v>
      </c>
      <c r="D81" s="11">
        <v>613968000</v>
      </c>
      <c r="E81" s="12">
        <f>D81/C81</f>
        <v>0.438664190775997</v>
      </c>
      <c r="F81" s="13">
        <v>207884</v>
      </c>
      <c r="G81" s="78">
        <f>(F81-F82)/F82</f>
        <v>0.30858229154864</v>
      </c>
      <c r="H81" s="125">
        <f>D81/F81/1000</f>
        <v>2.95341632833696</v>
      </c>
      <c r="I81" s="78">
        <f>(H81-H82)/H82</f>
        <v>0.120759102869025</v>
      </c>
      <c r="J81" s="11"/>
      <c r="K81" s="11">
        <v>164945000</v>
      </c>
      <c r="L81" s="12">
        <f>K81/B81</f>
        <v>0.0933605848472225</v>
      </c>
      <c r="M81" s="11">
        <v>19250000</v>
      </c>
      <c r="N81" s="11">
        <v>0</v>
      </c>
      <c r="O81" s="11">
        <f>M81+N81</f>
        <v>19250000</v>
      </c>
      <c r="P81" s="115">
        <f>O81/K81</f>
        <v>0.116705568522841</v>
      </c>
      <c r="Q81" t="s" s="85">
        <v>64</v>
      </c>
      <c r="R81" s="18">
        <v>7213</v>
      </c>
      <c r="S81" s="11">
        <v>625986000</v>
      </c>
      <c r="T81" s="12">
        <f>S81/B81</f>
        <v>0.35431458405028</v>
      </c>
      <c r="U81" s="11">
        <v>485347000</v>
      </c>
      <c r="V81" s="19">
        <f>U81/B81</f>
        <v>0.274711447899875</v>
      </c>
      <c r="W81" s="11">
        <v>141145000</v>
      </c>
      <c r="X81" s="12">
        <f>W81/C81</f>
        <v>0.100844436855143</v>
      </c>
      <c r="Y81" s="20">
        <v>0.0233</v>
      </c>
      <c r="Z81" s="79"/>
      <c r="AA81" s="80"/>
      <c r="AB81" s="80"/>
      <c r="AC81" s="80"/>
    </row>
    <row r="82" ht="20.6" customHeight="1">
      <c r="A82" s="104"/>
      <c r="B82" s="26"/>
      <c r="C82" s="27">
        <v>1102003000</v>
      </c>
      <c r="D82" s="27">
        <v>418632000</v>
      </c>
      <c r="E82" s="28">
        <f>D82/C82</f>
        <v>0.37988281338617</v>
      </c>
      <c r="F82" s="29">
        <v>158862</v>
      </c>
      <c r="G82" s="27"/>
      <c r="H82" s="138">
        <f>D82/F82/1000</f>
        <v>2.63519280885297</v>
      </c>
      <c r="I82" s="27"/>
      <c r="J82" s="27"/>
      <c r="K82" s="27">
        <v>150128000</v>
      </c>
      <c r="L82" s="27"/>
      <c r="M82" s="27">
        <v>14945000</v>
      </c>
      <c r="N82" s="27">
        <v>0</v>
      </c>
      <c r="O82" s="27">
        <f>M82+N82</f>
        <v>14945000</v>
      </c>
      <c r="P82" s="98">
        <f>O82/K82</f>
        <v>0.0995483853778109</v>
      </c>
      <c r="Q82" s="82"/>
      <c r="R82" s="33"/>
      <c r="S82" s="27">
        <v>648950000</v>
      </c>
      <c r="T82" s="28"/>
      <c r="U82" s="27"/>
      <c r="V82" s="34"/>
      <c r="W82" s="27"/>
      <c r="X82" s="28"/>
      <c r="Y82" s="20"/>
      <c r="Z82" s="66"/>
      <c r="AA82" s="67"/>
      <c r="AB82" s="67"/>
      <c r="AC82" s="67"/>
    </row>
    <row r="83" ht="21.2" customHeight="1">
      <c r="A83" s="99"/>
      <c r="B83" s="38"/>
      <c r="C83" s="49">
        <f>C81-C82</f>
        <v>297628000</v>
      </c>
      <c r="D83" s="49">
        <f>D81-D82</f>
        <v>195336000</v>
      </c>
      <c r="E83" s="50">
        <f>D83/C83</f>
        <v>0.656309218218716</v>
      </c>
      <c r="F83" s="41"/>
      <c r="G83" s="39"/>
      <c r="H83" s="139"/>
      <c r="I83" s="39"/>
      <c r="J83" s="39"/>
      <c r="K83" s="39"/>
      <c r="L83" s="39"/>
      <c r="M83" s="39"/>
      <c r="N83" s="39"/>
      <c r="O83" s="39"/>
      <c r="P83" s="100"/>
      <c r="Q83" s="82"/>
      <c r="R83" s="44"/>
      <c r="S83" s="49">
        <f>S81-S82</f>
        <v>-22964000</v>
      </c>
      <c r="T83" s="40"/>
      <c r="U83" s="39"/>
      <c r="V83" s="45"/>
      <c r="W83" s="39"/>
      <c r="X83" s="40"/>
      <c r="Y83" s="20"/>
      <c r="Z83" s="52"/>
      <c r="AA83" s="53"/>
      <c r="AB83" s="54">
        <f>C83</f>
        <v>297628000</v>
      </c>
      <c r="AC83" s="54">
        <f>S83</f>
        <v>-22964000</v>
      </c>
    </row>
    <row r="84" ht="21.2" customHeight="1">
      <c r="A84" s="101">
        <f>C84-P84</f>
        <v>217845039</v>
      </c>
      <c r="B84" s="102">
        <f>A84/H81/1000</f>
        <v>73760.3557310413</v>
      </c>
      <c r="C84" s="89">
        <f>B81-C81-O81</f>
        <v>347871000</v>
      </c>
      <c r="D84" s="140"/>
      <c r="E84" s="140"/>
      <c r="F84" s="141"/>
      <c r="G84" s="140"/>
      <c r="H84" s="140"/>
      <c r="I84" s="140"/>
      <c r="J84" s="140"/>
      <c r="K84" s="140"/>
      <c r="L84" s="140"/>
      <c r="M84" s="140"/>
      <c r="N84" s="140"/>
      <c r="O84" s="140"/>
      <c r="P84" s="90">
        <f>S84+U84</f>
        <v>130025961</v>
      </c>
      <c r="Q84" s="82"/>
      <c r="R84" s="94">
        <v>0.117</v>
      </c>
      <c r="S84" s="89">
        <f>R84*S81</f>
        <v>73240362</v>
      </c>
      <c r="T84" s="91"/>
      <c r="U84" s="89">
        <f>R84*U81</f>
        <v>56785599</v>
      </c>
      <c r="V84" s="142"/>
      <c r="W84" s="140"/>
      <c r="X84" s="143"/>
      <c r="Y84" s="20"/>
      <c r="Z84" s="144"/>
      <c r="AA84" s="145"/>
      <c r="AB84" s="145"/>
      <c r="AC84" s="145"/>
    </row>
    <row r="85" ht="20.6" customHeight="1">
      <c r="A85" t="s" s="135">
        <v>65</v>
      </c>
      <c r="B85" s="10">
        <v>182325674</v>
      </c>
      <c r="C85" s="11">
        <v>151720663</v>
      </c>
      <c r="D85" s="11">
        <v>106580732</v>
      </c>
      <c r="E85" s="12">
        <f>D85/C85</f>
        <v>0.702480004322154</v>
      </c>
      <c r="F85" s="13">
        <v>58808</v>
      </c>
      <c r="G85" s="14">
        <f>(F85-F86)/F86</f>
        <v>0.831397340475227</v>
      </c>
      <c r="H85" s="77">
        <f>D85/F85/1000</f>
        <v>1.81235090463882</v>
      </c>
      <c r="I85" s="14">
        <f>(H85-H86)/H86</f>
        <v>0.53739809283366</v>
      </c>
      <c r="J85" s="11"/>
      <c r="K85" s="11">
        <v>17383683</v>
      </c>
      <c r="L85" s="12">
        <f>K85/B85</f>
        <v>0.0953441312933252</v>
      </c>
      <c r="M85" s="11">
        <v>1700962</v>
      </c>
      <c r="N85" s="11">
        <v>200003</v>
      </c>
      <c r="O85" s="11">
        <f>M85+N85</f>
        <v>1900965</v>
      </c>
      <c r="P85" s="115">
        <f>O85/K85</f>
        <v>0.109353409171118</v>
      </c>
      <c r="Q85" t="s" s="85">
        <v>66</v>
      </c>
      <c r="R85" s="18">
        <v>6560</v>
      </c>
      <c r="S85" s="11">
        <v>118569780</v>
      </c>
      <c r="T85" s="12">
        <f>S85/B85</f>
        <v>0.650318616126438</v>
      </c>
      <c r="U85" s="11">
        <v>40474513</v>
      </c>
      <c r="V85" s="19">
        <f>U85/B85</f>
        <v>0.221990200897324</v>
      </c>
      <c r="W85" s="11">
        <v>4907800</v>
      </c>
      <c r="X85" s="12">
        <f>W85/C85</f>
        <v>0.032347604492079</v>
      </c>
      <c r="Y85" s="20">
        <v>0.0298</v>
      </c>
      <c r="Z85" s="79"/>
      <c r="AA85" s="80"/>
      <c r="AB85" s="80"/>
      <c r="AC85" s="80"/>
    </row>
    <row r="86" ht="20.6" customHeight="1">
      <c r="A86" s="104"/>
      <c r="B86" s="26"/>
      <c r="C86" s="27">
        <v>86178101</v>
      </c>
      <c r="D86" s="27">
        <v>37853826</v>
      </c>
      <c r="E86" s="28">
        <f>D86/C86</f>
        <v>0.439251103943448</v>
      </c>
      <c r="F86" s="29">
        <v>32111</v>
      </c>
      <c r="G86" s="27"/>
      <c r="H86" s="30">
        <f>D86/F86/1000</f>
        <v>1.17884295101367</v>
      </c>
      <c r="I86" s="27"/>
      <c r="J86" s="27"/>
      <c r="K86" s="27">
        <v>12746300</v>
      </c>
      <c r="L86" s="27"/>
      <c r="M86" s="27">
        <v>1001298</v>
      </c>
      <c r="N86" s="27">
        <v>1408</v>
      </c>
      <c r="O86" s="27">
        <f>M86+N86</f>
        <v>1002706</v>
      </c>
      <c r="P86" s="98">
        <f>O86/K86</f>
        <v>0.0786664365345237</v>
      </c>
      <c r="Q86" s="82"/>
      <c r="R86" s="33"/>
      <c r="S86" s="27">
        <v>75110833</v>
      </c>
      <c r="T86" s="28"/>
      <c r="U86" s="146"/>
      <c r="V86" s="147"/>
      <c r="W86" s="27"/>
      <c r="X86" s="28"/>
      <c r="Y86" s="20"/>
      <c r="Z86" s="66"/>
      <c r="AA86" s="67"/>
      <c r="AB86" s="67"/>
      <c r="AC86" s="67"/>
    </row>
    <row r="87" ht="21.2" customHeight="1">
      <c r="A87" s="99"/>
      <c r="B87" s="38"/>
      <c r="C87" s="49">
        <f>C85-C86</f>
        <v>65542562</v>
      </c>
      <c r="D87" s="49">
        <f>D85-D86</f>
        <v>68726906</v>
      </c>
      <c r="E87" s="50">
        <f>D87/C87</f>
        <v>1.04858436873432</v>
      </c>
      <c r="F87" s="41"/>
      <c r="G87" s="39"/>
      <c r="H87" s="139"/>
      <c r="I87" s="39"/>
      <c r="J87" s="39"/>
      <c r="K87" s="39"/>
      <c r="L87" s="39"/>
      <c r="M87" s="39"/>
      <c r="N87" s="39"/>
      <c r="O87" s="39"/>
      <c r="P87" s="100"/>
      <c r="Q87" s="82"/>
      <c r="R87" s="44"/>
      <c r="S87" s="49">
        <f>S85-S86</f>
        <v>43458947</v>
      </c>
      <c r="T87" s="40"/>
      <c r="U87" s="148"/>
      <c r="V87" s="149"/>
      <c r="W87" s="39"/>
      <c r="X87" s="40"/>
      <c r="Y87" s="20"/>
      <c r="Z87" s="52"/>
      <c r="AA87" s="53"/>
      <c r="AB87" s="54">
        <f>C87</f>
        <v>65542562</v>
      </c>
      <c r="AC87" s="54">
        <f>S87</f>
        <v>43458947</v>
      </c>
    </row>
    <row r="88" ht="21.2" customHeight="1">
      <c r="A88" s="101">
        <f>C88-P88</f>
        <v>10095863.719</v>
      </c>
      <c r="B88" s="102">
        <f>A88/H85/1000</f>
        <v>5570.589941031310</v>
      </c>
      <c r="C88" s="89">
        <f>B85-C85-O85</f>
        <v>28704046</v>
      </c>
      <c r="D88" s="126"/>
      <c r="E88" s="126"/>
      <c r="F88" s="128"/>
      <c r="G88" s="126"/>
      <c r="H88" s="126"/>
      <c r="I88" s="126"/>
      <c r="J88" s="126"/>
      <c r="K88" s="126"/>
      <c r="L88" s="126"/>
      <c r="M88" s="126"/>
      <c r="N88" s="126"/>
      <c r="O88" s="126"/>
      <c r="P88" s="90">
        <f>S88+U88</f>
        <v>18608182.281</v>
      </c>
      <c r="Q88" s="82"/>
      <c r="R88" s="94">
        <v>0.117</v>
      </c>
      <c r="S88" s="89">
        <f>R88*S85</f>
        <v>13872664.26</v>
      </c>
      <c r="T88" s="91"/>
      <c r="U88" s="89">
        <f>R88*U85</f>
        <v>4735518.021</v>
      </c>
      <c r="V88" s="132"/>
      <c r="W88" s="126"/>
      <c r="X88" s="127"/>
      <c r="Y88" s="20"/>
      <c r="Z88" s="133"/>
      <c r="AA88" s="134"/>
      <c r="AB88" s="134"/>
      <c r="AC88" s="134"/>
    </row>
    <row r="89" ht="20.6" customHeight="1">
      <c r="A89" t="s" s="137">
        <v>67</v>
      </c>
      <c r="B89" s="10">
        <v>298020000</v>
      </c>
      <c r="C89" s="11">
        <v>241844000</v>
      </c>
      <c r="D89" s="11">
        <v>152896000</v>
      </c>
      <c r="E89" s="12">
        <f>D89/C89</f>
        <v>0.632209192702734</v>
      </c>
      <c r="F89" s="13">
        <v>14401</v>
      </c>
      <c r="G89" s="78">
        <f>(F89-F90)/F90</f>
        <v>0.0918119787717968</v>
      </c>
      <c r="H89" s="150">
        <f>D89/F89/1000</f>
        <v>10.6170404832998</v>
      </c>
      <c r="I89" s="14">
        <f>(H89-H90)/H90</f>
        <v>0.31638886619532</v>
      </c>
      <c r="J89" s="11"/>
      <c r="K89" s="11">
        <v>26579000</v>
      </c>
      <c r="L89" s="12">
        <f>K89/B89</f>
        <v>0.0891852895778807</v>
      </c>
      <c r="M89" s="11">
        <v>2000000</v>
      </c>
      <c r="N89" s="11">
        <v>0</v>
      </c>
      <c r="O89" s="11">
        <f>M89+N89</f>
        <v>2000000</v>
      </c>
      <c r="P89" s="115">
        <f>O89/K89</f>
        <v>0.07524737574777079</v>
      </c>
      <c r="Q89" t="s" s="85">
        <v>68</v>
      </c>
      <c r="R89" s="18">
        <v>14</v>
      </c>
      <c r="S89" s="11">
        <v>32276000</v>
      </c>
      <c r="T89" s="12">
        <f>S89/B89</f>
        <v>0.108301456278102</v>
      </c>
      <c r="U89" s="11">
        <v>105007000</v>
      </c>
      <c r="V89" s="19">
        <f>U89/B89</f>
        <v>0.352348835648614</v>
      </c>
      <c r="W89" s="11">
        <v>47980000</v>
      </c>
      <c r="X89" s="12">
        <f>W89/C89</f>
        <v>0.198392352094739</v>
      </c>
      <c r="Y89" s="20">
        <v>0.0144</v>
      </c>
      <c r="Z89" s="79"/>
      <c r="AA89" s="80"/>
      <c r="AB89" s="80"/>
      <c r="AC89" s="80"/>
    </row>
    <row r="90" ht="20.6" customHeight="1">
      <c r="A90" s="104"/>
      <c r="B90" s="26"/>
      <c r="C90" s="27">
        <v>176022000</v>
      </c>
      <c r="D90" s="27">
        <v>106381000</v>
      </c>
      <c r="E90" s="28">
        <f>D90/C90</f>
        <v>0.604361954755656</v>
      </c>
      <c r="F90" s="29">
        <v>13190</v>
      </c>
      <c r="G90" s="27"/>
      <c r="H90" s="151">
        <f>D90/F90/1000</f>
        <v>8.065276724791509</v>
      </c>
      <c r="I90" s="27"/>
      <c r="J90" s="27"/>
      <c r="K90" s="27">
        <v>26325000</v>
      </c>
      <c r="L90" s="27"/>
      <c r="M90" s="27">
        <v>6000000</v>
      </c>
      <c r="N90" s="27">
        <v>0</v>
      </c>
      <c r="O90" s="27">
        <f>M90+N90</f>
        <v>6000000</v>
      </c>
      <c r="P90" s="98">
        <f>O90/K90</f>
        <v>0.227920227920228</v>
      </c>
      <c r="Q90" s="82"/>
      <c r="R90" s="33"/>
      <c r="S90" s="27">
        <v>27064000</v>
      </c>
      <c r="T90" s="28"/>
      <c r="U90" s="27"/>
      <c r="V90" s="34"/>
      <c r="W90" s="27"/>
      <c r="X90" s="28"/>
      <c r="Y90" s="20"/>
      <c r="Z90" s="66"/>
      <c r="AA90" s="67"/>
      <c r="AB90" s="67"/>
      <c r="AC90" s="67"/>
    </row>
    <row r="91" ht="21.2" customHeight="1">
      <c r="A91" s="99"/>
      <c r="B91" s="38"/>
      <c r="C91" s="49">
        <f>C89-C90</f>
        <v>65822000</v>
      </c>
      <c r="D91" s="49">
        <f>D89-D90</f>
        <v>46515000</v>
      </c>
      <c r="E91" s="50">
        <f>D91/C91</f>
        <v>0.706678618091216</v>
      </c>
      <c r="F91" s="41"/>
      <c r="G91" s="39"/>
      <c r="H91" s="152"/>
      <c r="I91" s="39"/>
      <c r="J91" s="39"/>
      <c r="K91" s="39"/>
      <c r="L91" s="39"/>
      <c r="M91" s="39"/>
      <c r="N91" s="39"/>
      <c r="O91" s="39"/>
      <c r="P91" s="100"/>
      <c r="Q91" s="82"/>
      <c r="R91" s="44"/>
      <c r="S91" s="49">
        <f>S89-S90</f>
        <v>5212000</v>
      </c>
      <c r="T91" s="40"/>
      <c r="U91" s="39"/>
      <c r="V91" s="45"/>
      <c r="W91" s="39"/>
      <c r="X91" s="40"/>
      <c r="Y91" s="20"/>
      <c r="Z91" s="52"/>
      <c r="AA91" s="53"/>
      <c r="AB91" s="54">
        <f>C91</f>
        <v>65822000</v>
      </c>
      <c r="AC91" s="54">
        <f>S91</f>
        <v>5212000</v>
      </c>
    </row>
    <row r="92" ht="21.2" customHeight="1">
      <c r="A92" s="101">
        <f>C92-P92</f>
        <v>38113889</v>
      </c>
      <c r="B92" s="102">
        <f>A92/H89/1000</f>
        <v>3589.878842409210</v>
      </c>
      <c r="C92" s="89">
        <f>B89-C89-O89</f>
        <v>54176000</v>
      </c>
      <c r="D92" s="58"/>
      <c r="E92" s="58"/>
      <c r="F92" s="83"/>
      <c r="G92" s="58"/>
      <c r="H92" s="58"/>
      <c r="I92" s="58"/>
      <c r="J92" s="58"/>
      <c r="K92" s="58"/>
      <c r="L92" s="58"/>
      <c r="M92" s="58"/>
      <c r="N92" s="58"/>
      <c r="O92" s="61"/>
      <c r="P92" s="90">
        <f>S92+U92</f>
        <v>16062111</v>
      </c>
      <c r="Q92" s="82"/>
      <c r="R92" s="94">
        <v>0.117</v>
      </c>
      <c r="S92" s="89">
        <f>R92*S89</f>
        <v>3776292</v>
      </c>
      <c r="T92" s="91"/>
      <c r="U92" s="89">
        <f>R92*U89</f>
        <v>12285819</v>
      </c>
      <c r="V92" s="63"/>
      <c r="W92" s="58"/>
      <c r="X92" s="59"/>
      <c r="Y92" s="20"/>
      <c r="Z92" s="64"/>
      <c r="AA92" s="65"/>
      <c r="AB92" s="65"/>
      <c r="AC92" s="65"/>
    </row>
    <row r="93" ht="20.6" customHeight="1">
      <c r="A93" t="s" s="137">
        <v>69</v>
      </c>
      <c r="B93" s="10">
        <v>162436537</v>
      </c>
      <c r="C93" s="11">
        <v>136884172</v>
      </c>
      <c r="D93" s="11">
        <v>101966858</v>
      </c>
      <c r="E93" s="12">
        <f>D93/C93</f>
        <v>0.744913429435801</v>
      </c>
      <c r="F93" s="13">
        <v>30784</v>
      </c>
      <c r="G93" s="78">
        <f>(F93-F94)/F94</f>
        <v>-0.0902804456396466</v>
      </c>
      <c r="H93" s="150">
        <f>D93/F93/1000</f>
        <v>3.31233296517672</v>
      </c>
      <c r="I93" s="84">
        <f>(H93-H94)/H94</f>
        <v>0.209209490128639</v>
      </c>
      <c r="J93" s="11"/>
      <c r="K93" s="11">
        <v>15885717</v>
      </c>
      <c r="L93" s="12">
        <f>K93/B93</f>
        <v>0.0977964520383736</v>
      </c>
      <c r="M93" s="11">
        <v>1000000</v>
      </c>
      <c r="N93" s="11">
        <v>0</v>
      </c>
      <c r="O93" s="11">
        <f>M93+N93</f>
        <v>1000000</v>
      </c>
      <c r="P93" s="115">
        <f>O93/K93</f>
        <v>0.06294962953198779</v>
      </c>
      <c r="Q93" t="s" s="85">
        <v>69</v>
      </c>
      <c r="R93" s="18">
        <v>57890</v>
      </c>
      <c r="S93" s="11">
        <v>56994916</v>
      </c>
      <c r="T93" s="12">
        <f>S93/B93</f>
        <v>0.350874975868268</v>
      </c>
      <c r="U93" s="11">
        <v>34781383</v>
      </c>
      <c r="V93" s="19">
        <f>U93/B93</f>
        <v>0.214122903888304</v>
      </c>
      <c r="W93" s="11">
        <v>17579373</v>
      </c>
      <c r="X93" s="12">
        <f>W93/C93</f>
        <v>0.128425169565989</v>
      </c>
      <c r="Y93" s="20">
        <v>0.0024</v>
      </c>
      <c r="Z93" s="79"/>
      <c r="AA93" s="80"/>
      <c r="AB93" s="80"/>
      <c r="AC93" s="80"/>
    </row>
    <row r="94" ht="20.6" customHeight="1">
      <c r="A94" s="104"/>
      <c r="B94" s="26"/>
      <c r="C94" s="27">
        <v>135143474</v>
      </c>
      <c r="D94" s="27">
        <v>92693645</v>
      </c>
      <c r="E94" s="28">
        <f>D94/C94</f>
        <v>0.685890648334229</v>
      </c>
      <c r="F94" s="29">
        <v>33839</v>
      </c>
      <c r="G94" s="27"/>
      <c r="H94" s="138">
        <f>D94/F94/1000</f>
        <v>2.73925485386684</v>
      </c>
      <c r="I94" s="27"/>
      <c r="J94" s="27"/>
      <c r="K94" s="27">
        <v>21804777</v>
      </c>
      <c r="L94" s="27"/>
      <c r="M94" s="27">
        <v>1000000</v>
      </c>
      <c r="N94" s="27">
        <v>0</v>
      </c>
      <c r="O94" s="27">
        <f>M94+N94</f>
        <v>1000000</v>
      </c>
      <c r="P94" s="98">
        <f>O94/K94</f>
        <v>0.0458615100718526</v>
      </c>
      <c r="Q94" s="82"/>
      <c r="R94" s="33"/>
      <c r="S94" s="27">
        <v>68684047</v>
      </c>
      <c r="T94" s="28"/>
      <c r="U94" s="27"/>
      <c r="V94" s="34"/>
      <c r="W94" s="27"/>
      <c r="X94" s="28"/>
      <c r="Y94" s="20"/>
      <c r="Z94" s="66"/>
      <c r="AA94" s="67"/>
      <c r="AB94" s="67"/>
      <c r="AC94" s="67"/>
    </row>
    <row r="95" ht="21.2" customHeight="1">
      <c r="A95" s="99"/>
      <c r="B95" s="38"/>
      <c r="C95" s="49">
        <f>C93-C94</f>
        <v>1740698</v>
      </c>
      <c r="D95" s="49">
        <f>D93-D94</f>
        <v>9273213</v>
      </c>
      <c r="E95" s="50">
        <f>D95/C95</f>
        <v>5.32729571700548</v>
      </c>
      <c r="F95" s="41"/>
      <c r="G95" s="39"/>
      <c r="H95" s="152"/>
      <c r="I95" s="39"/>
      <c r="J95" s="39"/>
      <c r="K95" s="39"/>
      <c r="L95" s="39"/>
      <c r="M95" s="39"/>
      <c r="N95" s="39"/>
      <c r="O95" s="39"/>
      <c r="P95" s="100"/>
      <c r="Q95" s="82"/>
      <c r="R95" s="44"/>
      <c r="S95" s="49">
        <f>S93-S94</f>
        <v>-11689131</v>
      </c>
      <c r="T95" s="40"/>
      <c r="U95" s="39"/>
      <c r="V95" s="45"/>
      <c r="W95" s="39"/>
      <c r="X95" s="40"/>
      <c r="Y95" s="20"/>
      <c r="Z95" s="52"/>
      <c r="AA95" s="53"/>
      <c r="AB95" s="54">
        <f>C95</f>
        <v>1740698</v>
      </c>
      <c r="AC95" s="54">
        <f>S95</f>
        <v>-11689131</v>
      </c>
    </row>
    <row r="96" ht="21.2" customHeight="1">
      <c r="A96" s="101">
        <f>C96-P96</f>
        <v>13814538.017</v>
      </c>
      <c r="B96" s="102">
        <f>A96/H93/1000</f>
        <v>4170.636878066080</v>
      </c>
      <c r="C96" s="89">
        <f>B93-C93-O93</f>
        <v>24552365</v>
      </c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90">
        <f>S96+U96</f>
        <v>10737826.983</v>
      </c>
      <c r="Q96" s="82"/>
      <c r="R96" s="94">
        <v>0.117</v>
      </c>
      <c r="S96" s="89">
        <f>R96*S93</f>
        <v>6668405.172</v>
      </c>
      <c r="T96" s="91"/>
      <c r="U96" s="89">
        <f>R96*U93</f>
        <v>4069421.811</v>
      </c>
      <c r="V96" s="63"/>
      <c r="W96" s="58"/>
      <c r="X96" s="59"/>
      <c r="Y96" s="20"/>
      <c r="Z96" s="64"/>
      <c r="AA96" s="65"/>
      <c r="AB96" s="65"/>
      <c r="AC96" s="65"/>
    </row>
    <row r="97" ht="20.6" customHeight="1">
      <c r="A97" t="s" s="137">
        <v>70</v>
      </c>
      <c r="B97" s="10">
        <v>2418508000</v>
      </c>
      <c r="C97" s="11">
        <v>2042255000</v>
      </c>
      <c r="D97" s="11">
        <v>1105513000</v>
      </c>
      <c r="E97" s="12">
        <f>D97/C97</f>
        <v>0.541319766630514</v>
      </c>
      <c r="F97" s="13">
        <v>795862</v>
      </c>
      <c r="G97" s="84">
        <f>(F97-F98)/F98</f>
        <v>0.566854879354879</v>
      </c>
      <c r="H97" s="77">
        <f>D97/F97/1000</f>
        <v>1.38907624688702</v>
      </c>
      <c r="I97" s="78">
        <f>(H97-H98)/H98</f>
        <v>-0.0147119279388062</v>
      </c>
      <c r="J97" s="11"/>
      <c r="K97" s="11">
        <v>225449000</v>
      </c>
      <c r="L97" s="12">
        <f>K97/B97</f>
        <v>0.09321821552792051</v>
      </c>
      <c r="M97" s="11">
        <v>8250000</v>
      </c>
      <c r="N97" s="11">
        <v>15000</v>
      </c>
      <c r="O97" s="11">
        <f>M97+N97</f>
        <v>8265000</v>
      </c>
      <c r="P97" s="115">
        <f>O97/K97</f>
        <v>0.0366601759156173</v>
      </c>
      <c r="Q97" t="s" s="85">
        <v>71</v>
      </c>
      <c r="R97" s="18">
        <v>3510</v>
      </c>
      <c r="S97" s="11">
        <v>1029699000</v>
      </c>
      <c r="T97" s="12">
        <f>S97/B97</f>
        <v>0.425757946634867</v>
      </c>
      <c r="U97" s="11">
        <v>824974000</v>
      </c>
      <c r="V97" s="19">
        <f>U97/B97</f>
        <v>0.341108650457224</v>
      </c>
      <c r="W97" s="11">
        <v>117914000</v>
      </c>
      <c r="X97" s="12">
        <f>W97/C97</f>
        <v>0.0577371581903337</v>
      </c>
      <c r="Y97" s="20">
        <v>0.0118</v>
      </c>
      <c r="Z97" s="79"/>
      <c r="AA97" s="80"/>
      <c r="AB97" s="80"/>
      <c r="AC97" s="80"/>
    </row>
    <row r="98" ht="20.6" customHeight="1">
      <c r="A98" s="104"/>
      <c r="B98" s="26"/>
      <c r="C98" s="27">
        <v>1446939000</v>
      </c>
      <c r="D98" s="27">
        <v>716097000</v>
      </c>
      <c r="E98" s="28">
        <f>D98/C98</f>
        <v>0.494904761016187</v>
      </c>
      <c r="F98" s="29">
        <v>507936</v>
      </c>
      <c r="G98" s="27"/>
      <c r="H98" s="30">
        <f>D98/F98/1000</f>
        <v>1.40981737856738</v>
      </c>
      <c r="I98" s="27"/>
      <c r="J98" s="27"/>
      <c r="K98" s="27">
        <v>211638000</v>
      </c>
      <c r="L98" s="27"/>
      <c r="M98" s="27">
        <v>16255000</v>
      </c>
      <c r="N98" s="27">
        <v>12000</v>
      </c>
      <c r="O98" s="27">
        <f>M98+N98</f>
        <v>16267000</v>
      </c>
      <c r="P98" s="98">
        <f>O98/K98</f>
        <v>0.07686237821185229</v>
      </c>
      <c r="Q98" s="82"/>
      <c r="R98" s="33"/>
      <c r="S98" s="27">
        <v>959187000</v>
      </c>
      <c r="T98" s="28"/>
      <c r="U98" s="27"/>
      <c r="V98" s="34"/>
      <c r="W98" s="27"/>
      <c r="X98" s="28"/>
      <c r="Y98" s="20"/>
      <c r="Z98" s="66"/>
      <c r="AA98" s="67"/>
      <c r="AB98" s="67"/>
      <c r="AC98" s="67"/>
    </row>
    <row r="99" ht="21.2" customHeight="1">
      <c r="A99" s="99"/>
      <c r="B99" s="38"/>
      <c r="C99" s="49">
        <f>C97-C98</f>
        <v>595316000</v>
      </c>
      <c r="D99" s="49">
        <f>D97-D98</f>
        <v>389416000</v>
      </c>
      <c r="E99" s="50">
        <f>D99/C99</f>
        <v>0.65413326703801</v>
      </c>
      <c r="F99" s="41"/>
      <c r="G99" s="39"/>
      <c r="H99" s="42"/>
      <c r="I99" s="39"/>
      <c r="J99" s="39"/>
      <c r="K99" s="39"/>
      <c r="L99" s="39"/>
      <c r="M99" s="39"/>
      <c r="N99" s="39"/>
      <c r="O99" s="39"/>
      <c r="P99" s="100"/>
      <c r="Q99" s="82"/>
      <c r="R99" s="44"/>
      <c r="S99" s="49">
        <f>S97-S98</f>
        <v>70512000</v>
      </c>
      <c r="T99" s="40"/>
      <c r="U99" s="39"/>
      <c r="V99" s="45"/>
      <c r="W99" s="39"/>
      <c r="X99" s="40"/>
      <c r="Y99" s="20"/>
      <c r="Z99" s="52"/>
      <c r="AA99" s="53"/>
      <c r="AB99" s="54">
        <f>C99</f>
        <v>595316000</v>
      </c>
      <c r="AC99" s="54">
        <f>S99</f>
        <v>70512000</v>
      </c>
    </row>
    <row r="100" ht="21.2" customHeight="1">
      <c r="A100" s="101">
        <f>C100-P100</f>
        <v>150991259</v>
      </c>
      <c r="B100" s="102">
        <f>A100/H97/1000</f>
        <v>108699.043222701</v>
      </c>
      <c r="C100" s="89">
        <f>B97-C97-O97</f>
        <v>367988000</v>
      </c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61"/>
      <c r="P100" s="90">
        <f>S100+U100</f>
        <v>216996741</v>
      </c>
      <c r="Q100" s="82"/>
      <c r="R100" s="94">
        <v>0.117</v>
      </c>
      <c r="S100" s="89">
        <f>R100*S97</f>
        <v>120474783</v>
      </c>
      <c r="T100" s="91"/>
      <c r="U100" s="89">
        <f>R100*U97</f>
        <v>96521958</v>
      </c>
      <c r="V100" s="63"/>
      <c r="W100" s="58"/>
      <c r="X100" s="59"/>
      <c r="Y100" s="20"/>
      <c r="Z100" s="64"/>
      <c r="AA100" s="65"/>
      <c r="AB100" s="65"/>
      <c r="AC100" s="65"/>
    </row>
    <row r="101" ht="20.6" customHeight="1">
      <c r="A101" t="s" s="137">
        <v>72</v>
      </c>
      <c r="B101" s="10">
        <v>3201942000</v>
      </c>
      <c r="C101" s="11">
        <v>2898270000</v>
      </c>
      <c r="D101" s="11">
        <v>1229025000</v>
      </c>
      <c r="E101" s="12">
        <f>D101/C101</f>
        <v>0.424054694697181</v>
      </c>
      <c r="F101" s="13">
        <v>801094</v>
      </c>
      <c r="G101" s="84">
        <f>(F101-F102)/F102</f>
        <v>0.813845648752986</v>
      </c>
      <c r="H101" s="77">
        <f>D101/F101/1000</f>
        <v>1.53418325439961</v>
      </c>
      <c r="I101" s="78">
        <f>(H101-H102)/H102</f>
        <v>-0.211188392361871</v>
      </c>
      <c r="J101" s="11"/>
      <c r="K101" s="11">
        <v>303672000</v>
      </c>
      <c r="L101" s="12">
        <f>K101/B101</f>
        <v>0.0948399440089796</v>
      </c>
      <c r="M101" s="11">
        <v>11004000</v>
      </c>
      <c r="N101" s="11">
        <v>28000</v>
      </c>
      <c r="O101" s="11">
        <f>M101+N101</f>
        <v>11032000</v>
      </c>
      <c r="P101" s="115">
        <f>O101/K101</f>
        <v>0.036328670407545</v>
      </c>
      <c r="Q101" t="s" s="85">
        <v>73</v>
      </c>
      <c r="R101" s="18">
        <v>628</v>
      </c>
      <c r="S101" s="11">
        <v>1124240000</v>
      </c>
      <c r="T101" s="12">
        <f>S101/B101</f>
        <v>0.351111918954185</v>
      </c>
      <c r="U101" s="11">
        <v>631123000</v>
      </c>
      <c r="V101" s="19">
        <f>U101/B101</f>
        <v>0.197106318602898</v>
      </c>
      <c r="W101" s="11">
        <v>320113000</v>
      </c>
      <c r="X101" s="12">
        <f>W101/C101</f>
        <v>0.110449682051707</v>
      </c>
      <c r="Y101" s="20">
        <v>0.007</v>
      </c>
      <c r="Z101" s="79"/>
      <c r="AA101" s="80"/>
      <c r="AB101" s="80"/>
      <c r="AC101" s="80"/>
    </row>
    <row r="102" ht="20.6" customHeight="1">
      <c r="A102" s="104"/>
      <c r="B102" s="26"/>
      <c r="C102" s="27">
        <v>1620225000</v>
      </c>
      <c r="D102" s="27">
        <v>858988000</v>
      </c>
      <c r="E102" s="28">
        <f>D102/C102</f>
        <v>0.530165872023947</v>
      </c>
      <c r="F102" s="29">
        <v>441655</v>
      </c>
      <c r="G102" s="27"/>
      <c r="H102" s="30">
        <f>D102/F102/1000</f>
        <v>1.94492986607193</v>
      </c>
      <c r="I102" s="27"/>
      <c r="J102" s="27"/>
      <c r="K102" s="27">
        <v>245286000</v>
      </c>
      <c r="L102" s="27"/>
      <c r="M102" s="27">
        <v>32058000</v>
      </c>
      <c r="N102" s="27">
        <v>14000</v>
      </c>
      <c r="O102" s="27">
        <f>M102+N102</f>
        <v>32072000</v>
      </c>
      <c r="P102" s="98">
        <f>O102/K102</f>
        <v>0.130753487765303</v>
      </c>
      <c r="Q102" s="82"/>
      <c r="R102" s="33"/>
      <c r="S102" s="27">
        <v>935666000</v>
      </c>
      <c r="T102" s="28"/>
      <c r="U102" s="27"/>
      <c r="V102" s="34"/>
      <c r="W102" s="27"/>
      <c r="X102" s="28"/>
      <c r="Y102" s="20"/>
      <c r="Z102" s="66"/>
      <c r="AA102" s="67"/>
      <c r="AB102" s="67"/>
      <c r="AC102" s="67"/>
    </row>
    <row r="103" ht="21.2" customHeight="1">
      <c r="A103" s="99"/>
      <c r="B103" s="38"/>
      <c r="C103" s="49">
        <f>C101-C102</f>
        <v>1278045000</v>
      </c>
      <c r="D103" s="49">
        <f>D101-D102</f>
        <v>370037000</v>
      </c>
      <c r="E103" s="50">
        <f>D103/C103</f>
        <v>0.289533623620452</v>
      </c>
      <c r="F103" s="41"/>
      <c r="G103" s="39"/>
      <c r="H103" s="42"/>
      <c r="I103" s="39"/>
      <c r="J103" s="39"/>
      <c r="K103" s="39"/>
      <c r="L103" s="39"/>
      <c r="M103" s="39"/>
      <c r="N103" s="39"/>
      <c r="O103" s="39"/>
      <c r="P103" s="100"/>
      <c r="Q103" s="82"/>
      <c r="R103" s="44"/>
      <c r="S103" s="49">
        <f>S101-S102</f>
        <v>188574000</v>
      </c>
      <c r="T103" s="40"/>
      <c r="U103" s="39"/>
      <c r="V103" s="45"/>
      <c r="W103" s="39"/>
      <c r="X103" s="40"/>
      <c r="Y103" s="20"/>
      <c r="Z103" s="52"/>
      <c r="AA103" s="53"/>
      <c r="AB103" s="54">
        <f>C103</f>
        <v>1278045000</v>
      </c>
      <c r="AC103" s="54">
        <f>S103</f>
        <v>188574000</v>
      </c>
    </row>
    <row r="104" ht="21.2" customHeight="1">
      <c r="A104" s="101">
        <f>C104-P104</f>
        <v>87262529</v>
      </c>
      <c r="B104" s="102">
        <f>A104/H101/1000</f>
        <v>56878.8172793279</v>
      </c>
      <c r="C104" s="89">
        <f>B101-C101-O101</f>
        <v>292640000</v>
      </c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90">
        <f>S104+U104</f>
        <v>205377471</v>
      </c>
      <c r="Q104" s="82"/>
      <c r="R104" s="94">
        <v>0.117</v>
      </c>
      <c r="S104" s="89">
        <f>R104*S101</f>
        <v>131536080</v>
      </c>
      <c r="T104" s="91"/>
      <c r="U104" s="89">
        <f>R104*U101</f>
        <v>73841391</v>
      </c>
      <c r="V104" s="63"/>
      <c r="W104" s="58"/>
      <c r="X104" s="59"/>
      <c r="Y104" s="20"/>
      <c r="Z104" s="64"/>
      <c r="AA104" s="65"/>
      <c r="AB104" s="65"/>
      <c r="AC104" s="65"/>
    </row>
    <row r="105" ht="20.6" customHeight="1">
      <c r="A105" t="s" s="137">
        <v>74</v>
      </c>
      <c r="B105" s="10">
        <v>120987397</v>
      </c>
      <c r="C105" s="11">
        <v>103818007</v>
      </c>
      <c r="D105" s="11">
        <v>4750</v>
      </c>
      <c r="E105" s="12">
        <f>D105/C105</f>
        <v>4.57531418417616e-05</v>
      </c>
      <c r="F105" s="13">
        <v>6</v>
      </c>
      <c r="G105" s="78">
        <f>(F105-F106)/F106</f>
        <v>5</v>
      </c>
      <c r="H105" s="77">
        <f>D105/F105/1000</f>
        <v>0.791666666666667</v>
      </c>
      <c r="I105" s="78">
        <f>(H105-H106)/H106</f>
        <v>0.429001203369435</v>
      </c>
      <c r="J105" s="12">
        <f>C105/B105</f>
        <v>0.858089433893681</v>
      </c>
      <c r="K105" s="11">
        <v>9413530</v>
      </c>
      <c r="L105" s="12">
        <f>K105/B105</f>
        <v>0.0778058726232452</v>
      </c>
      <c r="M105" s="11">
        <v>0</v>
      </c>
      <c r="N105" s="11">
        <v>250000</v>
      </c>
      <c r="O105" s="11">
        <f>M105+N105</f>
        <v>250000</v>
      </c>
      <c r="P105" s="115">
        <f>O105/K105</f>
        <v>0.0265575188053791</v>
      </c>
      <c r="Q105" t="s" s="85">
        <v>75</v>
      </c>
      <c r="R105" s="18">
        <v>57565</v>
      </c>
      <c r="S105" s="11">
        <v>89163318</v>
      </c>
      <c r="T105" s="12">
        <f>S105/B105</f>
        <v>0.736963685564704</v>
      </c>
      <c r="U105" s="11">
        <v>7562481</v>
      </c>
      <c r="V105" s="19">
        <f>U105/B105</f>
        <v>0.0625063534510128</v>
      </c>
      <c r="W105" s="11">
        <v>23399367</v>
      </c>
      <c r="X105" s="12">
        <f>W105/C105</f>
        <v>0.225388327864934</v>
      </c>
      <c r="Y105" s="20">
        <v>0.0051</v>
      </c>
      <c r="Z105" s="79"/>
      <c r="AA105" s="80"/>
      <c r="AB105" s="80"/>
      <c r="AC105" s="80"/>
    </row>
    <row r="106" ht="20.6" customHeight="1">
      <c r="A106" s="104"/>
      <c r="B106" s="26"/>
      <c r="C106" s="27">
        <v>48874933</v>
      </c>
      <c r="D106" s="27">
        <v>554</v>
      </c>
      <c r="E106" s="28">
        <f>D106/C106</f>
        <v>1.13350539017619e-05</v>
      </c>
      <c r="F106" s="29">
        <v>1</v>
      </c>
      <c r="G106" s="27"/>
      <c r="H106" s="30">
        <f>D106/F106/1000</f>
        <v>0.554</v>
      </c>
      <c r="I106" s="27"/>
      <c r="J106" s="27"/>
      <c r="K106" s="27">
        <v>6939618</v>
      </c>
      <c r="L106" s="27"/>
      <c r="M106" s="27">
        <v>0</v>
      </c>
      <c r="N106" s="27">
        <v>500000</v>
      </c>
      <c r="O106" s="27">
        <f>M106+N106</f>
        <v>500000</v>
      </c>
      <c r="P106" s="98">
        <f>O106/K106</f>
        <v>0.07205007537878889</v>
      </c>
      <c r="Q106" s="82"/>
      <c r="R106" s="33"/>
      <c r="S106" s="27">
        <v>47876989</v>
      </c>
      <c r="T106" s="28"/>
      <c r="U106" s="27"/>
      <c r="V106" s="34"/>
      <c r="W106" s="27"/>
      <c r="X106" s="28"/>
      <c r="Y106" s="20"/>
      <c r="Z106" s="66"/>
      <c r="AA106" s="67"/>
      <c r="AB106" s="67"/>
      <c r="AC106" s="67"/>
    </row>
    <row r="107" ht="21.2" customHeight="1">
      <c r="A107" s="99"/>
      <c r="B107" s="38"/>
      <c r="C107" s="49">
        <f>C105-C106</f>
        <v>54943074</v>
      </c>
      <c r="D107" s="49">
        <f>D105-D106</f>
        <v>4196</v>
      </c>
      <c r="E107" s="50">
        <f>D107/C107</f>
        <v>7.636995338120319e-05</v>
      </c>
      <c r="F107" s="41"/>
      <c r="G107" s="39"/>
      <c r="H107" s="42"/>
      <c r="I107" s="39"/>
      <c r="J107" s="39"/>
      <c r="K107" s="39"/>
      <c r="L107" s="39"/>
      <c r="M107" s="39"/>
      <c r="N107" s="39"/>
      <c r="O107" s="39"/>
      <c r="P107" s="100"/>
      <c r="Q107" s="82"/>
      <c r="R107" s="44"/>
      <c r="S107" s="49">
        <f>S105-S106</f>
        <v>41286329</v>
      </c>
      <c r="T107" s="40"/>
      <c r="U107" s="39"/>
      <c r="V107" s="45"/>
      <c r="W107" s="39"/>
      <c r="X107" s="40"/>
      <c r="Y107" s="20"/>
      <c r="Z107" s="52"/>
      <c r="AA107" s="53"/>
      <c r="AB107" s="54">
        <f>C107</f>
        <v>54943074</v>
      </c>
      <c r="AC107" s="54">
        <f>S107</f>
        <v>41286329</v>
      </c>
    </row>
    <row r="108" ht="21.2" customHeight="1">
      <c r="A108" s="101">
        <f>C108-P108</f>
        <v>5602471.517</v>
      </c>
      <c r="B108" s="102">
        <f>A108/H105/1000</f>
        <v>7076.806126736840</v>
      </c>
      <c r="C108" s="89">
        <f>B105-C105-O105</f>
        <v>16919390</v>
      </c>
      <c r="D108" s="58"/>
      <c r="E108" s="58"/>
      <c r="F108" s="83"/>
      <c r="G108" s="58"/>
      <c r="H108" s="58"/>
      <c r="I108" s="58"/>
      <c r="J108" s="58"/>
      <c r="K108" s="58"/>
      <c r="L108" s="58"/>
      <c r="M108" s="58"/>
      <c r="N108" s="58"/>
      <c r="O108" s="58"/>
      <c r="P108" s="90">
        <f>S108+U108</f>
        <v>11316918.483</v>
      </c>
      <c r="Q108" s="82"/>
      <c r="R108" s="94">
        <v>0.117</v>
      </c>
      <c r="S108" s="89">
        <f>R108*S105</f>
        <v>10432108.206</v>
      </c>
      <c r="T108" s="91"/>
      <c r="U108" s="89">
        <f>R108*U105</f>
        <v>884810.277</v>
      </c>
      <c r="V108" s="63"/>
      <c r="W108" s="58"/>
      <c r="X108" s="59"/>
      <c r="Y108" s="20"/>
      <c r="Z108" s="64"/>
      <c r="AA108" s="65"/>
      <c r="AB108" s="65"/>
      <c r="AC108" s="65"/>
    </row>
    <row r="109" ht="20.6" customHeight="1">
      <c r="A109" t="s" s="135">
        <v>76</v>
      </c>
      <c r="B109" s="10">
        <v>154203000</v>
      </c>
      <c r="C109" s="11">
        <v>133792000</v>
      </c>
      <c r="D109" s="11">
        <v>63801000</v>
      </c>
      <c r="E109" s="12">
        <f>D109/C109</f>
        <v>0.476867077254245</v>
      </c>
      <c r="F109" s="13">
        <v>59372</v>
      </c>
      <c r="G109" s="84">
        <f>(F109-F110)/F110</f>
        <v>0.584605530052311</v>
      </c>
      <c r="H109" s="77">
        <f>D109/F109/1000</f>
        <v>1.07459745334501</v>
      </c>
      <c r="I109" s="78">
        <f>(H109-H110)/H110</f>
        <v>-0.07050309619939089</v>
      </c>
      <c r="J109" s="12">
        <f>C109/B109</f>
        <v>0.867635519412722</v>
      </c>
      <c r="K109" s="11">
        <v>15138000</v>
      </c>
      <c r="L109" s="12">
        <f>K109/B109</f>
        <v>0.0981692963171923</v>
      </c>
      <c r="M109" s="11">
        <v>0</v>
      </c>
      <c r="N109" s="11">
        <v>0</v>
      </c>
      <c r="O109" s="11">
        <v>0</v>
      </c>
      <c r="P109" s="115">
        <f>O109/K109</f>
        <v>0</v>
      </c>
      <c r="Q109" t="s" s="85">
        <v>77</v>
      </c>
      <c r="R109" s="18">
        <v>12368</v>
      </c>
      <c r="S109" s="11">
        <v>95883000</v>
      </c>
      <c r="T109" s="12">
        <f>S109/B109</f>
        <v>0.621797241298807</v>
      </c>
      <c r="U109" s="11">
        <v>29057000</v>
      </c>
      <c r="V109" s="19">
        <f>U109/B109</f>
        <v>0.188433428662218</v>
      </c>
      <c r="W109" s="11">
        <v>8919000</v>
      </c>
      <c r="X109" s="12">
        <f>W109/C109</f>
        <v>0.06666317866539111</v>
      </c>
      <c r="Y109" s="20">
        <v>0.0258</v>
      </c>
      <c r="Z109" s="79"/>
      <c r="AA109" s="80"/>
      <c r="AB109" s="80"/>
      <c r="AC109" s="80"/>
    </row>
    <row r="110" ht="20.6" customHeight="1">
      <c r="A110" s="104"/>
      <c r="B110" s="26"/>
      <c r="C110" s="27">
        <v>97165000</v>
      </c>
      <c r="D110" s="27">
        <v>43317000</v>
      </c>
      <c r="E110" s="28">
        <f>D110/C110</f>
        <v>0.445808675963567</v>
      </c>
      <c r="F110" s="29">
        <v>37468</v>
      </c>
      <c r="G110" s="27"/>
      <c r="H110" s="30">
        <f>D110/F110/1000</f>
        <v>1.15610654425109</v>
      </c>
      <c r="I110" s="27"/>
      <c r="J110" s="27"/>
      <c r="K110" s="27">
        <v>16906000</v>
      </c>
      <c r="L110" s="27"/>
      <c r="M110" s="27">
        <v>8401000</v>
      </c>
      <c r="N110" s="27">
        <v>1000</v>
      </c>
      <c r="O110" s="27">
        <f>M110+N110</f>
        <v>8402000</v>
      </c>
      <c r="P110" s="98">
        <f>O110/K110</f>
        <v>0.496983319531527</v>
      </c>
      <c r="Q110" s="82"/>
      <c r="R110" s="33"/>
      <c r="S110" s="27">
        <v>82465000</v>
      </c>
      <c r="T110" s="28"/>
      <c r="U110" s="27"/>
      <c r="V110" s="34"/>
      <c r="W110" s="27"/>
      <c r="X110" s="28"/>
      <c r="Y110" s="20"/>
      <c r="Z110" s="66"/>
      <c r="AA110" s="67"/>
      <c r="AB110" s="67"/>
      <c r="AC110" s="67"/>
    </row>
    <row r="111" ht="21.2" customHeight="1">
      <c r="A111" s="99"/>
      <c r="B111" s="38"/>
      <c r="C111" s="49">
        <f>C109-C110</f>
        <v>36627000</v>
      </c>
      <c r="D111" s="49">
        <f>D109-D110</f>
        <v>20484000</v>
      </c>
      <c r="E111" s="50">
        <f>D111/C111</f>
        <v>0.559259562617741</v>
      </c>
      <c r="F111" s="41"/>
      <c r="G111" s="39"/>
      <c r="H111" s="42"/>
      <c r="I111" s="39"/>
      <c r="J111" s="39"/>
      <c r="K111" s="39"/>
      <c r="L111" s="39"/>
      <c r="M111" s="39"/>
      <c r="N111" s="39"/>
      <c r="O111" s="39"/>
      <c r="P111" s="100"/>
      <c r="Q111" s="82"/>
      <c r="R111" s="44"/>
      <c r="S111" s="49">
        <f>S109-S110</f>
        <v>13418000</v>
      </c>
      <c r="T111" s="40"/>
      <c r="U111" s="39"/>
      <c r="V111" s="45"/>
      <c r="W111" s="39"/>
      <c r="X111" s="40"/>
      <c r="Y111" s="20"/>
      <c r="Z111" s="52"/>
      <c r="AA111" s="53"/>
      <c r="AB111" s="54">
        <f>C111</f>
        <v>36627000</v>
      </c>
      <c r="AC111" s="54">
        <f>S111</f>
        <v>13418000</v>
      </c>
    </row>
    <row r="112" ht="21.2" customHeight="1">
      <c r="A112" s="101">
        <f>C112-P112</f>
        <v>5793020</v>
      </c>
      <c r="B112" s="102">
        <f>A112/H109/1000</f>
        <v>5390.874491622390</v>
      </c>
      <c r="C112" s="89">
        <f>B109-C109-O109</f>
        <v>20411000</v>
      </c>
      <c r="D112" s="58"/>
      <c r="E112" s="58"/>
      <c r="F112" s="83"/>
      <c r="G112" s="58"/>
      <c r="H112" s="58"/>
      <c r="I112" s="58"/>
      <c r="J112" s="58"/>
      <c r="K112" s="58"/>
      <c r="L112" s="58"/>
      <c r="M112" s="58"/>
      <c r="N112" s="58"/>
      <c r="O112" s="58"/>
      <c r="P112" s="90">
        <f>S112+U112</f>
        <v>14617980</v>
      </c>
      <c r="Q112" s="82"/>
      <c r="R112" s="94">
        <v>0.117</v>
      </c>
      <c r="S112" s="89">
        <f>R112*S109</f>
        <v>11218311</v>
      </c>
      <c r="T112" s="91"/>
      <c r="U112" s="89">
        <f>R112*U109</f>
        <v>3399669</v>
      </c>
      <c r="V112" s="63"/>
      <c r="W112" s="58"/>
      <c r="X112" s="59"/>
      <c r="Y112" s="20"/>
      <c r="Z112" s="64"/>
      <c r="AA112" s="65"/>
      <c r="AB112" s="65"/>
      <c r="AC112" s="65"/>
    </row>
    <row r="113" ht="20.6" customHeight="1">
      <c r="A113" t="s" s="137">
        <v>78</v>
      </c>
      <c r="B113" s="10">
        <v>486967000</v>
      </c>
      <c r="C113" s="11">
        <v>352005000</v>
      </c>
      <c r="D113" s="11">
        <v>203752000</v>
      </c>
      <c r="E113" s="12">
        <f>D113/C113</f>
        <v>0.578832687035696</v>
      </c>
      <c r="F113" s="13">
        <v>116968</v>
      </c>
      <c r="G113" s="14">
        <f>(F113-F114)/F114</f>
        <v>1.1861543062201</v>
      </c>
      <c r="H113" s="77">
        <f>D113/F113/1000</f>
        <v>1.74194651528623</v>
      </c>
      <c r="I113" s="14">
        <f>(H113-H114)/H114</f>
        <v>0.470280901622877</v>
      </c>
      <c r="J113" s="12">
        <f>C113/B113</f>
        <v>0.722851856491302</v>
      </c>
      <c r="K113" s="11">
        <v>48341000</v>
      </c>
      <c r="L113" s="11"/>
      <c r="M113" s="11">
        <v>0</v>
      </c>
      <c r="N113" s="11">
        <v>0</v>
      </c>
      <c r="O113" s="11">
        <f>M113+N113</f>
        <v>0</v>
      </c>
      <c r="P113" s="115">
        <f>O113/K113</f>
        <v>0</v>
      </c>
      <c r="Q113" t="s" s="85">
        <v>79</v>
      </c>
      <c r="R113" s="18">
        <v>33124</v>
      </c>
      <c r="S113" s="11">
        <v>158254000</v>
      </c>
      <c r="T113" s="12">
        <f>S113/B113</f>
        <v>0.324978900007598</v>
      </c>
      <c r="U113" s="11">
        <v>29588000</v>
      </c>
      <c r="V113" s="19">
        <f>U113/B113</f>
        <v>0.0607597640086495</v>
      </c>
      <c r="W113" s="11">
        <v>165791000</v>
      </c>
      <c r="X113" s="12">
        <f>W113/C113</f>
        <v>0.470990468885385</v>
      </c>
      <c r="Y113" s="20">
        <v>0.0151</v>
      </c>
      <c r="Z113" s="79"/>
      <c r="AA113" s="80"/>
      <c r="AB113" s="80"/>
      <c r="AC113" s="80"/>
    </row>
    <row r="114" ht="20.6" customHeight="1">
      <c r="A114" s="104"/>
      <c r="B114" s="26"/>
      <c r="C114" s="27">
        <v>149776000</v>
      </c>
      <c r="D114" s="27">
        <v>63390000</v>
      </c>
      <c r="E114" s="28">
        <f>D114/C114</f>
        <v>0.423232026492896</v>
      </c>
      <c r="F114" s="29">
        <v>53504</v>
      </c>
      <c r="G114" s="27"/>
      <c r="H114" s="30">
        <f>D114/F114/1000</f>
        <v>1.18477123205742</v>
      </c>
      <c r="I114" s="27"/>
      <c r="J114" s="27"/>
      <c r="K114" s="27">
        <v>28918000</v>
      </c>
      <c r="L114" s="27"/>
      <c r="M114" s="27">
        <v>500000</v>
      </c>
      <c r="N114" s="27">
        <v>0</v>
      </c>
      <c r="O114" s="27">
        <f>M114+N114</f>
        <v>500000</v>
      </c>
      <c r="P114" s="98">
        <f>O114/K114</f>
        <v>0.0172902690365862</v>
      </c>
      <c r="Q114" s="82"/>
      <c r="R114" s="33"/>
      <c r="S114" s="27">
        <v>79264000</v>
      </c>
      <c r="T114" s="28"/>
      <c r="U114" s="27"/>
      <c r="V114" s="34"/>
      <c r="W114" s="27"/>
      <c r="X114" s="28"/>
      <c r="Y114" s="20"/>
      <c r="Z114" s="66"/>
      <c r="AA114" s="67"/>
      <c r="AB114" s="67"/>
      <c r="AC114" s="67"/>
    </row>
    <row r="115" ht="21.2" customHeight="1">
      <c r="A115" s="99"/>
      <c r="B115" s="38"/>
      <c r="C115" s="49">
        <f>C113-C114</f>
        <v>202229000</v>
      </c>
      <c r="D115" s="49">
        <f>D113-D114</f>
        <v>140362000</v>
      </c>
      <c r="E115" s="50">
        <f>D115/C115</f>
        <v>0.694074539259948</v>
      </c>
      <c r="F115" s="41"/>
      <c r="G115" s="39"/>
      <c r="H115" s="42"/>
      <c r="I115" s="39"/>
      <c r="J115" s="39"/>
      <c r="K115" s="39"/>
      <c r="L115" s="39"/>
      <c r="M115" s="39"/>
      <c r="N115" s="39"/>
      <c r="O115" s="39"/>
      <c r="P115" s="100"/>
      <c r="Q115" s="82"/>
      <c r="R115" s="44"/>
      <c r="S115" s="49">
        <f>S113-S114</f>
        <v>78990000</v>
      </c>
      <c r="T115" s="40"/>
      <c r="U115" s="39"/>
      <c r="V115" s="45"/>
      <c r="W115" s="39"/>
      <c r="X115" s="40"/>
      <c r="Y115" s="20"/>
      <c r="Z115" s="52"/>
      <c r="AA115" s="53"/>
      <c r="AB115" s="54">
        <f>C115</f>
        <v>202229000</v>
      </c>
      <c r="AC115" s="54">
        <f>S115</f>
        <v>78990000</v>
      </c>
    </row>
    <row r="116" ht="21.2" customHeight="1">
      <c r="A116" s="101">
        <f>C116-P116</f>
        <v>112984486</v>
      </c>
      <c r="B116" s="102">
        <f>A116/H113/1000</f>
        <v>64861.0534298952</v>
      </c>
      <c r="C116" s="89">
        <f>B113-C113-O113</f>
        <v>134962000</v>
      </c>
      <c r="D116" s="58"/>
      <c r="E116" s="58"/>
      <c r="F116" s="83"/>
      <c r="G116" s="58"/>
      <c r="H116" s="58"/>
      <c r="I116" s="58"/>
      <c r="J116" s="58"/>
      <c r="K116" s="58"/>
      <c r="L116" s="58"/>
      <c r="M116" s="58"/>
      <c r="N116" s="58"/>
      <c r="O116" s="61"/>
      <c r="P116" s="90">
        <f>S116+U116</f>
        <v>21977514</v>
      </c>
      <c r="Q116" s="82"/>
      <c r="R116" s="94">
        <v>0.117</v>
      </c>
      <c r="S116" s="89">
        <f>R116*S113</f>
        <v>18515718</v>
      </c>
      <c r="T116" s="91"/>
      <c r="U116" s="89">
        <f>R116*U113</f>
        <v>3461796</v>
      </c>
      <c r="V116" s="63"/>
      <c r="W116" s="58"/>
      <c r="X116" s="59"/>
      <c r="Y116" s="20"/>
      <c r="Z116" s="64"/>
      <c r="AA116" s="65"/>
      <c r="AB116" s="65"/>
      <c r="AC116" s="65"/>
    </row>
    <row r="117" ht="20.6" customHeight="1">
      <c r="A117" t="s" s="137">
        <v>80</v>
      </c>
      <c r="B117" s="10">
        <v>209664000</v>
      </c>
      <c r="C117" s="11">
        <v>192265000</v>
      </c>
      <c r="D117" s="11">
        <v>76157000</v>
      </c>
      <c r="E117" s="12">
        <f>D117/C117</f>
        <v>0.396104335162406</v>
      </c>
      <c r="F117" s="13">
        <v>1946</v>
      </c>
      <c r="G117" s="153">
        <f>(F117-F119)/F119</f>
        <v>48.8974358974359</v>
      </c>
      <c r="H117" s="154">
        <f>D117/F117/1000</f>
        <v>39.1351490236382</v>
      </c>
      <c r="I117" s="78">
        <f>(H117-H119)/H119</f>
        <v>-0.883686114012964</v>
      </c>
      <c r="J117" s="12">
        <f>C117/B117</f>
        <v>0.917014842796093</v>
      </c>
      <c r="K117" s="11">
        <v>15971000</v>
      </c>
      <c r="L117" s="12">
        <f>K117/B117</f>
        <v>0.0761742597680098</v>
      </c>
      <c r="M117" s="11">
        <v>0</v>
      </c>
      <c r="N117" s="11">
        <v>0</v>
      </c>
      <c r="O117" s="11">
        <f>M117+N117</f>
        <v>0</v>
      </c>
      <c r="P117" s="115">
        <f>O117/K117</f>
        <v>0</v>
      </c>
      <c r="Q117" t="s" s="85">
        <v>81</v>
      </c>
      <c r="R117" s="18">
        <v>34221</v>
      </c>
      <c r="S117" s="11">
        <v>129708000</v>
      </c>
      <c r="T117" s="12">
        <f>S117/B117</f>
        <v>0.618646978021978</v>
      </c>
      <c r="U117" s="11">
        <v>49363000</v>
      </c>
      <c r="V117" s="19">
        <f>U117/B117</f>
        <v>0.235438606532357</v>
      </c>
      <c r="W117" s="11">
        <v>25421000</v>
      </c>
      <c r="X117" s="12">
        <f>W117/C117</f>
        <v>0.132218552518659</v>
      </c>
      <c r="Y117" s="20">
        <v>0.0115</v>
      </c>
      <c r="Z117" s="79"/>
      <c r="AA117" s="80"/>
      <c r="AB117" s="80"/>
      <c r="AC117" s="80"/>
    </row>
    <row r="118" ht="20.6" customHeight="1">
      <c r="A118" s="25">
        <f>(D118-D117)/(F118-F117)</f>
        <v>-23085.0439882698</v>
      </c>
      <c r="B118" s="26"/>
      <c r="C118" s="27"/>
      <c r="D118" s="27">
        <v>68285000</v>
      </c>
      <c r="E118" s="28"/>
      <c r="F118" s="29">
        <v>2287</v>
      </c>
      <c r="G118" s="27"/>
      <c r="H118" s="155"/>
      <c r="I118" s="27"/>
      <c r="J118" s="28"/>
      <c r="K118" s="27"/>
      <c r="L118" s="28"/>
      <c r="M118" s="27"/>
      <c r="N118" s="27"/>
      <c r="O118" s="33"/>
      <c r="P118" s="98"/>
      <c r="Q118" s="82"/>
      <c r="R118" s="33"/>
      <c r="S118" s="27"/>
      <c r="T118" s="28"/>
      <c r="U118" s="27"/>
      <c r="V118" s="34">
        <f>U118/B118</f>
      </c>
      <c r="W118" s="27"/>
      <c r="X118" s="28">
        <f>W118/C118</f>
      </c>
      <c r="Y118" s="20"/>
      <c r="Z118" s="66"/>
      <c r="AA118" s="67"/>
      <c r="AB118" s="67"/>
      <c r="AC118" s="67"/>
    </row>
    <row r="119" ht="21.2" customHeight="1">
      <c r="A119" t="s" s="37">
        <v>28</v>
      </c>
      <c r="B119" s="38">
        <v>78786000</v>
      </c>
      <c r="C119" s="39">
        <v>69776000</v>
      </c>
      <c r="D119" s="39">
        <v>13122000</v>
      </c>
      <c r="E119" s="40">
        <f>D119/C119</f>
        <v>0.188058931437744</v>
      </c>
      <c r="F119" s="41">
        <v>39</v>
      </c>
      <c r="G119" s="39"/>
      <c r="H119" s="156">
        <f>D119/F119/1000</f>
        <v>336.461538461538</v>
      </c>
      <c r="I119" s="39"/>
      <c r="J119" s="40">
        <f>C119/B119</f>
        <v>0.885639580636154</v>
      </c>
      <c r="K119" s="39">
        <v>8281000</v>
      </c>
      <c r="L119" s="40">
        <f>K119/B119</f>
        <v>0.105107506409768</v>
      </c>
      <c r="M119" s="39">
        <v>300000</v>
      </c>
      <c r="N119" s="39">
        <v>0</v>
      </c>
      <c r="O119" s="39">
        <f>M119+N119</f>
        <v>300000</v>
      </c>
      <c r="P119" s="100">
        <f>O119/K119</f>
        <v>0.0362275087549813</v>
      </c>
      <c r="Q119" s="82"/>
      <c r="R119" s="44"/>
      <c r="S119" s="39">
        <v>59959000</v>
      </c>
      <c r="T119" s="40">
        <f>S119/B119</f>
        <v>0.761036224709974</v>
      </c>
      <c r="U119" s="39">
        <v>15202000</v>
      </c>
      <c r="V119" s="45">
        <f>U119/B119</f>
        <v>0.19295306272688</v>
      </c>
      <c r="W119" s="39">
        <v>2242000</v>
      </c>
      <c r="X119" s="40">
        <f>W119/C119</f>
        <v>0.0321313918825957</v>
      </c>
      <c r="Y119" s="20"/>
      <c r="Z119" s="52"/>
      <c r="AA119" s="53"/>
      <c r="AB119" s="53"/>
      <c r="AC119" s="53"/>
    </row>
    <row r="120" ht="21.2" customHeight="1">
      <c r="A120" s="48"/>
      <c r="B120" s="38"/>
      <c r="C120" s="49">
        <f>C117-C119</f>
        <v>122489000</v>
      </c>
      <c r="D120" s="49">
        <f>D117-D119</f>
        <v>63035000</v>
      </c>
      <c r="E120" s="50">
        <f>D120/C120</f>
        <v>0.514617639134943</v>
      </c>
      <c r="F120" s="41"/>
      <c r="G120" s="39"/>
      <c r="H120" s="156"/>
      <c r="I120" s="39"/>
      <c r="J120" s="40"/>
      <c r="K120" s="39"/>
      <c r="L120" s="40"/>
      <c r="M120" s="39"/>
      <c r="N120" s="39"/>
      <c r="O120" s="44"/>
      <c r="P120" s="100"/>
      <c r="Q120" s="82"/>
      <c r="R120" s="44"/>
      <c r="S120" s="49">
        <f>S117-S119</f>
        <v>69749000</v>
      </c>
      <c r="T120" s="40"/>
      <c r="U120" s="39"/>
      <c r="V120" s="45">
        <f>U120/B120</f>
      </c>
      <c r="W120" s="39"/>
      <c r="X120" s="40"/>
      <c r="Y120" s="20"/>
      <c r="Z120" s="52"/>
      <c r="AA120" s="53"/>
      <c r="AB120" s="54">
        <f>C120</f>
        <v>122489000</v>
      </c>
      <c r="AC120" s="54">
        <f>S120</f>
        <v>69749000</v>
      </c>
    </row>
    <row r="121" ht="21.2" customHeight="1">
      <c r="A121" s="101">
        <f>C121-P121</f>
        <v>-3552307</v>
      </c>
      <c r="B121" s="102">
        <f>A121/H117/1000</f>
        <v>-90.77024333941731</v>
      </c>
      <c r="C121" s="89">
        <f>B117-C117-O117</f>
        <v>17399000</v>
      </c>
      <c r="D121" s="90"/>
      <c r="E121" s="91"/>
      <c r="F121" s="92"/>
      <c r="G121" s="90"/>
      <c r="H121" s="157"/>
      <c r="I121" s="90"/>
      <c r="J121" s="91"/>
      <c r="K121" s="90"/>
      <c r="L121" s="91"/>
      <c r="M121" s="90"/>
      <c r="N121" s="90"/>
      <c r="O121" s="106"/>
      <c r="P121" s="90">
        <f>S121+U121</f>
        <v>20951307</v>
      </c>
      <c r="Q121" s="82"/>
      <c r="R121" s="94">
        <v>0.117</v>
      </c>
      <c r="S121" s="89">
        <f>R121*S117</f>
        <v>15175836</v>
      </c>
      <c r="T121" s="91"/>
      <c r="U121" s="89">
        <f>R121*U117</f>
        <v>5775471</v>
      </c>
      <c r="V121" s="95"/>
      <c r="W121" s="90"/>
      <c r="X121" s="91"/>
      <c r="Y121" s="20"/>
      <c r="Z121" s="96"/>
      <c r="AA121" s="97"/>
      <c r="AB121" s="97"/>
      <c r="AC121" s="97"/>
    </row>
    <row r="122" ht="20.6" customHeight="1">
      <c r="A122" t="s" s="137">
        <v>82</v>
      </c>
      <c r="B122" s="10">
        <v>201363000</v>
      </c>
      <c r="C122" s="11">
        <v>177356000</v>
      </c>
      <c r="D122" s="11">
        <v>69018000</v>
      </c>
      <c r="E122" s="12">
        <f>D122/C122</f>
        <v>0.389149507205846</v>
      </c>
      <c r="F122" s="13">
        <v>47</v>
      </c>
      <c r="G122" s="84">
        <f>(F122-F123)/F123</f>
        <v>0.382352941176471</v>
      </c>
      <c r="H122" s="154">
        <f>D122/F122/1000</f>
        <v>1468.468085106380</v>
      </c>
      <c r="I122" s="14">
        <f>(H122-H123)/H123</f>
        <v>0.378919434755215</v>
      </c>
      <c r="J122" s="12">
        <f>C122/B122</f>
        <v>0.880777501328447</v>
      </c>
      <c r="K122" s="11">
        <v>19977000</v>
      </c>
      <c r="L122" s="12">
        <f>K122/B122</f>
        <v>0.0992088914050744</v>
      </c>
      <c r="M122" s="11">
        <v>0</v>
      </c>
      <c r="N122" s="11">
        <v>0</v>
      </c>
      <c r="O122" s="11">
        <f>M122+N122</f>
        <v>0</v>
      </c>
      <c r="P122" s="115">
        <f>O122/K122</f>
        <v>0</v>
      </c>
      <c r="Q122" t="s" s="85">
        <v>81</v>
      </c>
      <c r="R122" s="18">
        <v>32992</v>
      </c>
      <c r="S122" s="11">
        <v>75201000</v>
      </c>
      <c r="T122" s="12">
        <f>S122/B122</f>
        <v>0.373459870979276</v>
      </c>
      <c r="U122" s="11">
        <v>73892000</v>
      </c>
      <c r="V122" s="19">
        <f>U122/B122</f>
        <v>0.366959173234408</v>
      </c>
      <c r="W122" s="11">
        <v>28440000</v>
      </c>
      <c r="X122" s="12">
        <f>W122/C122</f>
        <v>0.160355443289204</v>
      </c>
      <c r="Y122" s="20">
        <v>0.0115</v>
      </c>
      <c r="Z122" s="79"/>
      <c r="AA122" s="80"/>
      <c r="AB122" s="80"/>
      <c r="AC122" s="80"/>
    </row>
    <row r="123" ht="20.6" customHeight="1">
      <c r="A123" s="104"/>
      <c r="B123" s="26"/>
      <c r="C123" s="27">
        <v>115850000</v>
      </c>
      <c r="D123" s="27">
        <v>36208000</v>
      </c>
      <c r="E123" s="28">
        <f>D123/C123</f>
        <v>0.312542080276219</v>
      </c>
      <c r="F123" s="29">
        <v>34</v>
      </c>
      <c r="G123" s="27"/>
      <c r="H123" s="155">
        <f>D123/F123/1000</f>
        <v>1064.941176470590</v>
      </c>
      <c r="I123" s="27"/>
      <c r="J123" s="27"/>
      <c r="K123" s="27">
        <v>16642000</v>
      </c>
      <c r="L123" s="27"/>
      <c r="M123" s="27">
        <v>0</v>
      </c>
      <c r="N123" s="27">
        <v>0</v>
      </c>
      <c r="O123" s="27">
        <f>M123+N123</f>
        <v>0</v>
      </c>
      <c r="P123" s="98">
        <f>O123/K123</f>
        <v>0</v>
      </c>
      <c r="Q123" s="82"/>
      <c r="R123" s="33"/>
      <c r="S123" s="27">
        <v>63345000</v>
      </c>
      <c r="T123" s="28"/>
      <c r="U123" s="27"/>
      <c r="V123" s="34"/>
      <c r="W123" s="27"/>
      <c r="X123" s="28"/>
      <c r="Y123" s="20"/>
      <c r="Z123" s="66"/>
      <c r="AA123" s="67"/>
      <c r="AB123" s="67"/>
      <c r="AC123" s="67"/>
    </row>
    <row r="124" ht="21.2" customHeight="1">
      <c r="A124" s="99"/>
      <c r="B124" s="38"/>
      <c r="C124" s="49">
        <f>C122-C123</f>
        <v>61506000</v>
      </c>
      <c r="D124" s="49">
        <f>D122-D123</f>
        <v>32810000</v>
      </c>
      <c r="E124" s="50">
        <f>D124/C124</f>
        <v>0.533443891652847</v>
      </c>
      <c r="F124" s="41"/>
      <c r="G124" s="39"/>
      <c r="H124" s="156"/>
      <c r="I124" s="39"/>
      <c r="J124" s="39"/>
      <c r="K124" s="39"/>
      <c r="L124" s="39"/>
      <c r="M124" s="39"/>
      <c r="N124" s="39"/>
      <c r="O124" s="39"/>
      <c r="P124" s="100"/>
      <c r="Q124" s="82"/>
      <c r="R124" s="44"/>
      <c r="S124" s="49">
        <f>S122-S123</f>
        <v>11856000</v>
      </c>
      <c r="T124" s="40"/>
      <c r="U124" s="39"/>
      <c r="V124" s="45"/>
      <c r="W124" s="39"/>
      <c r="X124" s="40"/>
      <c r="Y124" s="20"/>
      <c r="Z124" s="52"/>
      <c r="AA124" s="53"/>
      <c r="AB124" s="54">
        <f>C124</f>
        <v>61506000</v>
      </c>
      <c r="AC124" s="54">
        <f>S124</f>
        <v>11856000</v>
      </c>
    </row>
    <row r="125" ht="21.2" customHeight="1">
      <c r="A125" s="101">
        <f>C125-P125</f>
        <v>6563119</v>
      </c>
      <c r="B125" s="102">
        <f>A125/H122/1000</f>
        <v>4.46936441218234</v>
      </c>
      <c r="C125" s="89">
        <f>B122-C122-O122</f>
        <v>24007000</v>
      </c>
      <c r="D125" s="58"/>
      <c r="E125" s="58"/>
      <c r="F125" s="83"/>
      <c r="G125" s="58"/>
      <c r="H125" s="58"/>
      <c r="I125" s="58"/>
      <c r="J125" s="58"/>
      <c r="K125" s="58"/>
      <c r="L125" s="58"/>
      <c r="M125" s="58"/>
      <c r="N125" s="58"/>
      <c r="O125" s="61"/>
      <c r="P125" s="90">
        <f>S125+U125</f>
        <v>17443881</v>
      </c>
      <c r="Q125" s="82"/>
      <c r="R125" s="94">
        <v>0.117</v>
      </c>
      <c r="S125" s="89">
        <f>R125*S122</f>
        <v>8798517</v>
      </c>
      <c r="T125" s="91"/>
      <c r="U125" s="89">
        <f>R125*U122</f>
        <v>8645364</v>
      </c>
      <c r="V125" s="63"/>
      <c r="W125" s="58"/>
      <c r="X125" s="59"/>
      <c r="Y125" s="20"/>
      <c r="Z125" s="64"/>
      <c r="AA125" s="65"/>
      <c r="AB125" s="65"/>
      <c r="AC125" s="65"/>
    </row>
    <row r="126" ht="20.6" customHeight="1">
      <c r="A126" t="s" s="137">
        <v>83</v>
      </c>
      <c r="B126" s="10">
        <v>324646000</v>
      </c>
      <c r="C126" s="11">
        <v>281533000</v>
      </c>
      <c r="D126" s="11">
        <v>181776000</v>
      </c>
      <c r="E126" s="12">
        <f>D126/C126</f>
        <v>0.645664984211442</v>
      </c>
      <c r="F126" s="13">
        <v>21633</v>
      </c>
      <c r="G126" s="78">
        <f>(F126-F127)/F127</f>
        <v>0.107850668305423</v>
      </c>
      <c r="H126" s="154">
        <f>D126/F126/1000</f>
        <v>8.40271806961586</v>
      </c>
      <c r="I126" s="84">
        <f>(H126-H127)/H127</f>
        <v>0.220469173946659</v>
      </c>
      <c r="J126" s="12">
        <f>C126/B126</f>
        <v>0.867199965500884</v>
      </c>
      <c r="K126" s="11">
        <v>26750000</v>
      </c>
      <c r="L126" s="12">
        <f>K126/B126</f>
        <v>0.08239744213697379</v>
      </c>
      <c r="M126" s="11">
        <v>0</v>
      </c>
      <c r="N126" s="11">
        <v>0</v>
      </c>
      <c r="O126" s="11">
        <f>M126+N126</f>
        <v>0</v>
      </c>
      <c r="P126" s="115">
        <f>O126/K126</f>
        <v>0</v>
      </c>
      <c r="Q126" t="s" s="85">
        <v>84</v>
      </c>
      <c r="R126" s="18">
        <v>639</v>
      </c>
      <c r="S126" s="11">
        <v>31381000</v>
      </c>
      <c r="T126" s="12">
        <f>S126/B126</f>
        <v>0.09666221053085509</v>
      </c>
      <c r="U126" s="11">
        <v>142484000</v>
      </c>
      <c r="V126" s="19">
        <f>U126/B126</f>
        <v>0.438890360577367</v>
      </c>
      <c r="W126" s="11">
        <v>46262000</v>
      </c>
      <c r="X126" s="12">
        <f>W126/C126</f>
        <v>0.164321766897664</v>
      </c>
      <c r="Y126" s="20">
        <v>0.0076</v>
      </c>
      <c r="Z126" s="79"/>
      <c r="AA126" s="80"/>
      <c r="AB126" s="80"/>
      <c r="AC126" s="80"/>
    </row>
    <row r="127" ht="20.6" customHeight="1">
      <c r="A127" t="s" s="136">
        <v>28</v>
      </c>
      <c r="B127" s="26"/>
      <c r="C127" s="27">
        <v>255504000</v>
      </c>
      <c r="D127" s="27">
        <v>134440000</v>
      </c>
      <c r="E127" s="28">
        <f>D127/C127</f>
        <v>0.526175715448682</v>
      </c>
      <c r="F127" s="29">
        <v>19527</v>
      </c>
      <c r="G127" s="27"/>
      <c r="H127" s="155">
        <f>D127/F127/1000</f>
        <v>6.88482613816767</v>
      </c>
      <c r="I127" s="27"/>
      <c r="J127" s="27"/>
      <c r="K127" s="27">
        <v>26003000</v>
      </c>
      <c r="L127" s="27"/>
      <c r="M127" s="27">
        <v>0</v>
      </c>
      <c r="N127" s="27">
        <v>0</v>
      </c>
      <c r="O127" s="27">
        <f>M127+N127</f>
        <v>0</v>
      </c>
      <c r="P127" s="98">
        <f>O127/K127</f>
        <v>0</v>
      </c>
      <c r="Q127" s="82"/>
      <c r="R127" s="33"/>
      <c r="S127" s="27">
        <v>25621000</v>
      </c>
      <c r="T127" s="28"/>
      <c r="U127" s="27"/>
      <c r="V127" s="34"/>
      <c r="W127" s="27"/>
      <c r="X127" s="28"/>
      <c r="Y127" s="20"/>
      <c r="Z127" s="66"/>
      <c r="AA127" s="67"/>
      <c r="AB127" s="67"/>
      <c r="AC127" s="67"/>
    </row>
    <row r="128" ht="21.2" customHeight="1">
      <c r="A128" s="99"/>
      <c r="B128" s="38"/>
      <c r="C128" s="49">
        <f>C126-C127</f>
        <v>26029000</v>
      </c>
      <c r="D128" s="49">
        <f>D126-D127</f>
        <v>47336000</v>
      </c>
      <c r="E128" s="50">
        <f>D128/C128</f>
        <v>1.81858696069768</v>
      </c>
      <c r="F128" s="41"/>
      <c r="G128" s="39"/>
      <c r="H128" s="156"/>
      <c r="I128" s="39"/>
      <c r="J128" s="39"/>
      <c r="K128" s="39"/>
      <c r="L128" s="39"/>
      <c r="M128" s="39"/>
      <c r="N128" s="39"/>
      <c r="O128" s="39"/>
      <c r="P128" s="100"/>
      <c r="Q128" s="82"/>
      <c r="R128" s="44"/>
      <c r="S128" s="49">
        <f>S126-S127</f>
        <v>5760000</v>
      </c>
      <c r="T128" s="40"/>
      <c r="U128" s="39"/>
      <c r="V128" s="45"/>
      <c r="W128" s="39"/>
      <c r="X128" s="40"/>
      <c r="Y128" s="20"/>
      <c r="Z128" s="52"/>
      <c r="AA128" s="53"/>
      <c r="AB128" s="54">
        <f>C128</f>
        <v>26029000</v>
      </c>
      <c r="AC128" s="54">
        <f>S128</f>
        <v>5760000</v>
      </c>
    </row>
    <row r="129" ht="21.2" customHeight="1">
      <c r="A129" s="101">
        <f>C129-P129</f>
        <v>22770795</v>
      </c>
      <c r="B129" s="102">
        <f>A129/H126/1000</f>
        <v>2709.932049527990</v>
      </c>
      <c r="C129" s="89">
        <f>B126-C126-O126</f>
        <v>43113000</v>
      </c>
      <c r="D129" s="58"/>
      <c r="E129" s="58"/>
      <c r="F129" s="83"/>
      <c r="G129" s="58"/>
      <c r="H129" s="58"/>
      <c r="I129" s="58"/>
      <c r="J129" s="58"/>
      <c r="K129" s="58"/>
      <c r="L129" s="58"/>
      <c r="M129" s="58"/>
      <c r="N129" s="58"/>
      <c r="O129" s="58"/>
      <c r="P129" s="90">
        <f>S129+U129</f>
        <v>20342205</v>
      </c>
      <c r="Q129" s="82"/>
      <c r="R129" s="94">
        <v>0.117</v>
      </c>
      <c r="S129" s="89">
        <f>R129*S126</f>
        <v>3671577</v>
      </c>
      <c r="T129" s="91"/>
      <c r="U129" s="89">
        <f>R129*U126</f>
        <v>16670628</v>
      </c>
      <c r="V129" s="63"/>
      <c r="W129" s="58"/>
      <c r="X129" s="59"/>
      <c r="Y129" s="20"/>
      <c r="Z129" s="64"/>
      <c r="AA129" s="65"/>
      <c r="AB129" s="65"/>
      <c r="AC129" s="65"/>
    </row>
    <row r="130" ht="20.6" customHeight="1">
      <c r="A130" t="s" s="135">
        <v>85</v>
      </c>
      <c r="B130" s="10">
        <v>453313240</v>
      </c>
      <c r="C130" s="11">
        <v>355083771</v>
      </c>
      <c r="D130" s="11">
        <v>208257725</v>
      </c>
      <c r="E130" s="12">
        <f>D130/C130</f>
        <v>0.586503079015684</v>
      </c>
      <c r="F130" s="13">
        <v>177516</v>
      </c>
      <c r="G130" s="84">
        <f>(F130-F131)/F131</f>
        <v>0.466722851547976</v>
      </c>
      <c r="H130" s="154">
        <f>D130/F130/1000</f>
        <v>1.17317720656166</v>
      </c>
      <c r="I130" s="14">
        <f>(H130-H131)/H131</f>
        <v>0.384589030076177</v>
      </c>
      <c r="J130" s="12">
        <f>C130/B130</f>
        <v>0.7833077432285011</v>
      </c>
      <c r="K130" s="11">
        <v>49552832</v>
      </c>
      <c r="L130" s="12">
        <f>K130/B130</f>
        <v>0.10931256276565</v>
      </c>
      <c r="M130" s="11">
        <v>0</v>
      </c>
      <c r="N130" s="11">
        <v>0</v>
      </c>
      <c r="O130" s="11">
        <v>0</v>
      </c>
      <c r="P130" s="115">
        <f>O130/K130</f>
        <v>0</v>
      </c>
      <c r="Q130" t="s" s="85">
        <v>86</v>
      </c>
      <c r="R130" s="18">
        <v>4297</v>
      </c>
      <c r="S130" s="11">
        <v>299293315</v>
      </c>
      <c r="T130" s="12">
        <f>S130/B130</f>
        <v>0.660235105861898</v>
      </c>
      <c r="U130" s="11">
        <v>76975841</v>
      </c>
      <c r="V130" s="19">
        <f>U130/B130</f>
        <v>0.169807175718053</v>
      </c>
      <c r="W130" s="11">
        <v>24836639</v>
      </c>
      <c r="X130" s="12">
        <f>W130/C130</f>
        <v>0.0699458579310852</v>
      </c>
      <c r="Y130" s="20">
        <v>0.0168</v>
      </c>
      <c r="Z130" s="79"/>
      <c r="AA130" s="80"/>
      <c r="AB130" s="80"/>
      <c r="AC130" s="80"/>
    </row>
    <row r="131" ht="20.6" customHeight="1">
      <c r="A131" s="104"/>
      <c r="B131" s="26"/>
      <c r="C131" s="27">
        <v>253395879</v>
      </c>
      <c r="D131" s="27">
        <v>102549176</v>
      </c>
      <c r="E131" s="28">
        <f>D131/C131</f>
        <v>0.404699462377602</v>
      </c>
      <c r="F131" s="29">
        <v>121029</v>
      </c>
      <c r="G131" s="27"/>
      <c r="H131" s="155">
        <f>D131/F131/1000</f>
        <v>0.847310776755984</v>
      </c>
      <c r="I131" s="27"/>
      <c r="J131" s="27"/>
      <c r="K131" s="27">
        <v>42982620</v>
      </c>
      <c r="L131" s="27"/>
      <c r="M131" s="27">
        <v>0</v>
      </c>
      <c r="N131" s="27">
        <v>210</v>
      </c>
      <c r="O131" s="27">
        <f>M131+N131</f>
        <v>210</v>
      </c>
      <c r="P131" s="98">
        <f>O131/K131</f>
        <v>4.88569566024593e-06</v>
      </c>
      <c r="Q131" s="158"/>
      <c r="R131" s="33"/>
      <c r="S131" s="27">
        <v>148108727</v>
      </c>
      <c r="T131" s="33"/>
      <c r="U131" s="33"/>
      <c r="V131" s="33"/>
      <c r="W131" s="33"/>
      <c r="X131" s="33"/>
      <c r="Y131" s="117"/>
      <c r="Z131" s="159"/>
      <c r="AA131" s="160"/>
      <c r="AB131" s="160"/>
      <c r="AC131" s="160"/>
    </row>
    <row r="132" ht="21.2" customHeight="1">
      <c r="A132" s="99"/>
      <c r="B132" s="38"/>
      <c r="C132" s="49">
        <f>C130-C131</f>
        <v>101687892</v>
      </c>
      <c r="D132" s="49">
        <f>D130-D131</f>
        <v>105708549</v>
      </c>
      <c r="E132" s="50">
        <f>D132/C132</f>
        <v>1.03953919115562</v>
      </c>
      <c r="F132" s="41"/>
      <c r="G132" s="39"/>
      <c r="H132" s="156"/>
      <c r="I132" s="39"/>
      <c r="J132" s="39"/>
      <c r="K132" s="39"/>
      <c r="L132" s="39"/>
      <c r="M132" s="39"/>
      <c r="N132" s="39"/>
      <c r="O132" s="39"/>
      <c r="P132" s="100"/>
      <c r="Q132" s="158"/>
      <c r="R132" s="44"/>
      <c r="S132" s="49">
        <f>S130-S131</f>
        <v>151184588</v>
      </c>
      <c r="T132" s="44"/>
      <c r="U132" s="44"/>
      <c r="V132" s="44"/>
      <c r="W132" s="39"/>
      <c r="X132" s="40"/>
      <c r="Y132" s="117"/>
      <c r="Z132" s="52"/>
      <c r="AA132" s="53"/>
      <c r="AB132" s="54">
        <f>C132</f>
        <v>101687892</v>
      </c>
      <c r="AC132" s="54">
        <f>S132</f>
        <v>151184588</v>
      </c>
    </row>
    <row r="133" ht="21.2" customHeight="1">
      <c r="A133" s="101">
        <f>C133-P133</f>
        <v>54205977.748</v>
      </c>
      <c r="B133" s="102">
        <f>A133/H130/1000</f>
        <v>46204.4245701521</v>
      </c>
      <c r="C133" s="89">
        <f>B130-C130-O130</f>
        <v>98229469</v>
      </c>
      <c r="D133" s="58"/>
      <c r="E133" s="58"/>
      <c r="F133" s="83"/>
      <c r="G133" s="58"/>
      <c r="H133" s="161"/>
      <c r="I133" s="58"/>
      <c r="J133" s="58"/>
      <c r="K133" s="58"/>
      <c r="L133" s="58"/>
      <c r="M133" s="58"/>
      <c r="N133" s="58"/>
      <c r="O133" s="58"/>
      <c r="P133" s="90">
        <f>S133+U133</f>
        <v>44023491.252</v>
      </c>
      <c r="Q133" s="158"/>
      <c r="R133" s="94">
        <v>0.117</v>
      </c>
      <c r="S133" s="89">
        <f>R133*S130</f>
        <v>35017317.855</v>
      </c>
      <c r="T133" s="91"/>
      <c r="U133" s="89">
        <f>R133*U130</f>
        <v>9006173.397</v>
      </c>
      <c r="V133" s="61"/>
      <c r="W133" s="61"/>
      <c r="X133" s="61"/>
      <c r="Y133" s="117"/>
      <c r="Z133" s="162"/>
      <c r="AA133" s="163"/>
      <c r="AB133" s="163"/>
      <c r="AC133" s="163"/>
    </row>
    <row r="134" ht="20.6" customHeight="1">
      <c r="A134" t="s" s="164">
        <v>87</v>
      </c>
      <c r="B134" s="10">
        <v>155378079</v>
      </c>
      <c r="C134" s="11">
        <v>119923682</v>
      </c>
      <c r="D134" s="11">
        <v>46241906</v>
      </c>
      <c r="E134" s="12">
        <f>D134/C134</f>
        <v>0.385594448309217</v>
      </c>
      <c r="F134" s="13">
        <v>71553</v>
      </c>
      <c r="G134" s="84">
        <f>(F134-F135)/F135</f>
        <v>0.756117315007976</v>
      </c>
      <c r="H134" s="154">
        <f>D134/F134/1000</f>
        <v>0.646260897516526</v>
      </c>
      <c r="I134" s="84">
        <f>(H134-H135)/H135</f>
        <v>0.293276780466851</v>
      </c>
      <c r="J134" s="12">
        <f>C134/B134</f>
        <v>0.771818539473641</v>
      </c>
      <c r="K134" s="11">
        <v>14251382</v>
      </c>
      <c r="L134" s="12">
        <f>K134/B134</f>
        <v>0.0917206731587922</v>
      </c>
      <c r="M134" s="11">
        <v>0</v>
      </c>
      <c r="N134" s="11">
        <v>0</v>
      </c>
      <c r="O134" s="11">
        <v>0</v>
      </c>
      <c r="P134" s="115">
        <v>0</v>
      </c>
      <c r="Q134" s="158"/>
      <c r="R134" s="18">
        <v>27471</v>
      </c>
      <c r="S134" s="11">
        <v>124994474</v>
      </c>
      <c r="T134" s="12">
        <f>S134/B134</f>
        <v>0.804453722201058</v>
      </c>
      <c r="U134" s="165"/>
      <c r="V134" s="165"/>
      <c r="W134" s="165"/>
      <c r="X134" s="165"/>
      <c r="Y134" s="117"/>
      <c r="Z134" s="166"/>
      <c r="AA134" s="166"/>
      <c r="AB134" s="166"/>
      <c r="AC134" s="166"/>
    </row>
    <row r="135" ht="20.6" customHeight="1">
      <c r="A135" s="167"/>
      <c r="B135" s="168"/>
      <c r="C135" s="169"/>
      <c r="D135" s="27">
        <v>20360607</v>
      </c>
      <c r="E135" s="169"/>
      <c r="F135" s="29">
        <v>40745</v>
      </c>
      <c r="G135" s="169"/>
      <c r="H135" s="155">
        <f>D135/F135/1000</f>
        <v>0.499708111424715</v>
      </c>
      <c r="I135" s="169"/>
      <c r="J135" s="169"/>
      <c r="K135" s="169"/>
      <c r="L135" s="169"/>
      <c r="M135" s="27"/>
      <c r="N135" s="27"/>
      <c r="O135" s="169"/>
      <c r="P135" s="169"/>
      <c r="Q135" s="158"/>
      <c r="R135" s="170"/>
      <c r="S135" s="169"/>
      <c r="T135" s="169"/>
      <c r="U135" s="158"/>
      <c r="V135" s="158"/>
      <c r="W135" s="158"/>
      <c r="X135" s="158"/>
      <c r="Y135" s="117"/>
      <c r="Z135" s="170"/>
      <c r="AA135" s="170"/>
      <c r="AB135" s="170"/>
      <c r="AC135" s="170"/>
    </row>
    <row r="136" ht="20.6" customHeight="1">
      <c r="A136" t="s" s="171">
        <v>88</v>
      </c>
      <c r="B136" s="172">
        <v>129385883</v>
      </c>
      <c r="C136" s="11">
        <v>94876159</v>
      </c>
      <c r="D136" s="11">
        <v>19148114</v>
      </c>
      <c r="E136" s="12">
        <f>D136/C136</f>
        <v>0.201822188016697</v>
      </c>
      <c r="F136" s="13">
        <v>41076</v>
      </c>
      <c r="G136" s="173">
        <f>(F136-F137)/F137</f>
        <v>0.714214172439696</v>
      </c>
      <c r="H136" s="154">
        <f>D136/F136/1000</f>
        <v>0.466163063589444</v>
      </c>
      <c r="I136" s="173">
        <f>(H136-H137)/H137</f>
        <v>-0.0258734275719065</v>
      </c>
      <c r="J136" s="12">
        <f>C136/B136</f>
        <v>0.733280608364361</v>
      </c>
      <c r="K136" s="11">
        <v>11921547</v>
      </c>
      <c r="L136" s="12">
        <f>K136/B136</f>
        <v>0.09213947243378939</v>
      </c>
      <c r="M136" s="11">
        <v>525000</v>
      </c>
      <c r="N136" s="11">
        <v>0</v>
      </c>
      <c r="O136" s="11">
        <f>M136+N136</f>
        <v>525000</v>
      </c>
      <c r="P136" s="115">
        <f>O136/K136</f>
        <v>0.044037908838509</v>
      </c>
      <c r="Q136" s="158"/>
      <c r="R136" s="174">
        <v>5649</v>
      </c>
      <c r="S136" s="11">
        <v>104742834</v>
      </c>
      <c r="T136" s="12">
        <f>S136/B136</f>
        <v>0.809538348167396</v>
      </c>
      <c r="U136" s="158"/>
      <c r="V136" s="158"/>
      <c r="W136" s="158"/>
      <c r="X136" s="158"/>
      <c r="Y136" s="117"/>
      <c r="Z136" s="170"/>
      <c r="AA136" s="170"/>
      <c r="AB136" s="170"/>
      <c r="AC136" s="170"/>
    </row>
    <row r="137" ht="20.6" customHeight="1">
      <c r="A137" s="167"/>
      <c r="B137" s="168"/>
      <c r="C137" s="169"/>
      <c r="D137" s="27">
        <v>11466887</v>
      </c>
      <c r="E137" s="169"/>
      <c r="F137" s="29">
        <v>23962</v>
      </c>
      <c r="G137" s="169"/>
      <c r="H137" s="155">
        <f>D137/F137/1000</f>
        <v>0.478544654035556</v>
      </c>
      <c r="I137" s="169"/>
      <c r="J137" s="169"/>
      <c r="K137" s="169"/>
      <c r="L137" s="169"/>
      <c r="M137" s="27"/>
      <c r="N137" s="27"/>
      <c r="O137" s="169"/>
      <c r="P137" s="169"/>
      <c r="Q137" s="158"/>
      <c r="R137" s="170"/>
      <c r="S137" s="169"/>
      <c r="T137" s="169"/>
      <c r="U137" s="158"/>
      <c r="V137" s="158"/>
      <c r="W137" s="158"/>
      <c r="X137" s="158"/>
      <c r="Y137" s="117"/>
      <c r="Z137" s="170"/>
      <c r="AA137" s="170"/>
      <c r="AB137" s="170"/>
      <c r="AC137" s="170"/>
    </row>
    <row r="138" ht="20.6" customHeight="1">
      <c r="A138" t="s" s="171">
        <v>89</v>
      </c>
      <c r="B138" s="172">
        <v>110884000</v>
      </c>
      <c r="C138" s="11">
        <v>102056000</v>
      </c>
      <c r="D138" s="11">
        <v>18609000</v>
      </c>
      <c r="E138" s="12">
        <f>D138/C138</f>
        <v>0.182341067649134</v>
      </c>
      <c r="F138" s="13">
        <v>41045</v>
      </c>
      <c r="G138" s="173">
        <f>(F138-F139)/F139</f>
        <v>0.734857770827169</v>
      </c>
      <c r="H138" s="154">
        <f>D138/F138/1000</f>
        <v>0.453380436106712</v>
      </c>
      <c r="I138" s="173">
        <f>(H138-H139)/H139</f>
        <v>-0.122216770870102</v>
      </c>
      <c r="J138" s="12">
        <f>C138/B138</f>
        <v>0.920385267486743</v>
      </c>
      <c r="K138" s="11">
        <v>3009000</v>
      </c>
      <c r="L138" s="12">
        <f>K138/B138</f>
        <v>0.0271364669384221</v>
      </c>
      <c r="M138" s="11">
        <v>3500000</v>
      </c>
      <c r="N138" s="11">
        <v>0</v>
      </c>
      <c r="O138" s="11">
        <f>M138+N138</f>
        <v>3500000</v>
      </c>
      <c r="P138" s="115">
        <f>O138/K138</f>
        <v>1.16317713526088</v>
      </c>
      <c r="Q138" s="158"/>
      <c r="R138" s="174">
        <v>32188</v>
      </c>
      <c r="S138" s="11">
        <v>40190000</v>
      </c>
      <c r="T138" s="12">
        <f>S138/B138</f>
        <v>0.362450849536453</v>
      </c>
      <c r="U138" s="158"/>
      <c r="V138" s="158"/>
      <c r="W138" s="158"/>
      <c r="X138" s="158"/>
      <c r="Y138" s="117"/>
      <c r="Z138" s="170"/>
      <c r="AA138" s="170"/>
      <c r="AB138" s="170"/>
      <c r="AC138" s="170"/>
    </row>
    <row r="139" ht="20.6" customHeight="1">
      <c r="A139" s="167"/>
      <c r="B139" s="168"/>
      <c r="C139" s="170"/>
      <c r="D139" s="27">
        <v>12220019</v>
      </c>
      <c r="E139" s="170"/>
      <c r="F139" s="29">
        <v>23659</v>
      </c>
      <c r="G139" s="170"/>
      <c r="H139" s="155">
        <f>D139/F139/1000</f>
        <v>0.516506149879538</v>
      </c>
      <c r="I139" s="170"/>
      <c r="J139" s="170"/>
      <c r="K139" s="170"/>
      <c r="L139" s="170"/>
      <c r="M139" s="175"/>
      <c r="N139" s="175"/>
      <c r="O139" s="170"/>
      <c r="P139" s="170"/>
      <c r="Q139" s="158"/>
      <c r="R139" s="170"/>
      <c r="S139" s="170"/>
      <c r="T139" s="170"/>
      <c r="U139" s="158"/>
      <c r="V139" s="158"/>
      <c r="W139" s="158"/>
      <c r="X139" s="158"/>
      <c r="Y139" s="117"/>
      <c r="Z139" s="170"/>
      <c r="AA139" s="170"/>
      <c r="AB139" s="170"/>
      <c r="AC139" s="170"/>
    </row>
    <row r="140" ht="20.6" customHeight="1">
      <c r="A140" s="167"/>
      <c r="B140" s="168"/>
      <c r="C140" s="170"/>
      <c r="D140" s="166"/>
      <c r="E140" s="170"/>
      <c r="F140" s="166"/>
      <c r="G140" s="170"/>
      <c r="H140" s="166"/>
      <c r="I140" s="170"/>
      <c r="J140" s="170"/>
      <c r="K140" s="170"/>
      <c r="L140" s="170"/>
      <c r="M140" s="175"/>
      <c r="N140" s="175"/>
      <c r="O140" s="170"/>
      <c r="P140" s="170"/>
      <c r="Q140" s="158"/>
      <c r="R140" s="170"/>
      <c r="S140" s="170"/>
      <c r="T140" s="170"/>
      <c r="U140" s="158"/>
      <c r="V140" s="158"/>
      <c r="W140" s="158"/>
      <c r="X140" s="158"/>
      <c r="Y140" s="117"/>
      <c r="Z140" s="170"/>
      <c r="AA140" s="170"/>
      <c r="AB140" s="170"/>
      <c r="AC140" s="170"/>
    </row>
    <row r="141" ht="20.05" customHeight="1">
      <c r="A141" s="167"/>
      <c r="B141" s="168"/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5"/>
      <c r="N141" s="175"/>
      <c r="O141" s="170"/>
      <c r="P141" s="170"/>
      <c r="Q141" s="158"/>
      <c r="R141" s="170"/>
      <c r="S141" s="170"/>
      <c r="T141" s="170"/>
      <c r="U141" s="158"/>
      <c r="V141" s="158"/>
      <c r="W141" s="158"/>
      <c r="X141" s="158"/>
      <c r="Y141" s="117"/>
      <c r="Z141" s="170"/>
      <c r="AA141" s="170"/>
      <c r="AB141" s="170"/>
      <c r="AC141" s="170"/>
    </row>
    <row r="142" ht="20.05" customHeight="1">
      <c r="A142" s="167"/>
      <c r="B142" s="168"/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5"/>
      <c r="N142" s="175"/>
      <c r="O142" s="170"/>
      <c r="P142" s="170"/>
      <c r="Q142" s="158"/>
      <c r="R142" s="170"/>
      <c r="S142" s="170"/>
      <c r="T142" s="170"/>
      <c r="U142" s="158"/>
      <c r="V142" s="158"/>
      <c r="W142" s="158"/>
      <c r="X142" s="158"/>
      <c r="Y142" s="117"/>
      <c r="Z142" s="170"/>
      <c r="AA142" s="170"/>
      <c r="AB142" s="170"/>
      <c r="AC142" s="170"/>
    </row>
    <row r="143" ht="20.05" customHeight="1">
      <c r="A143" s="167"/>
      <c r="B143" s="168"/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5"/>
      <c r="N143" s="175"/>
      <c r="O143" s="170"/>
      <c r="P143" s="170"/>
      <c r="Q143" s="158"/>
      <c r="R143" s="170"/>
      <c r="S143" s="170"/>
      <c r="T143" s="170"/>
      <c r="U143" s="158"/>
      <c r="V143" s="158"/>
      <c r="W143" s="158"/>
      <c r="X143" s="158"/>
      <c r="Y143" s="117"/>
      <c r="Z143" s="170"/>
      <c r="AA143" s="170"/>
      <c r="AB143" s="170"/>
      <c r="AC143" s="170"/>
    </row>
    <row r="144" ht="20.05" customHeight="1">
      <c r="A144" s="167"/>
      <c r="B144" s="168"/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5"/>
      <c r="N144" s="175"/>
      <c r="O144" s="170"/>
      <c r="P144" s="170"/>
      <c r="Q144" s="158"/>
      <c r="R144" s="170"/>
      <c r="S144" s="170"/>
      <c r="T144" s="170"/>
      <c r="U144" s="158"/>
      <c r="V144" s="158"/>
      <c r="W144" s="158"/>
      <c r="X144" s="158"/>
      <c r="Y144" s="117"/>
      <c r="Z144" s="170"/>
      <c r="AA144" s="170"/>
      <c r="AB144" s="170"/>
      <c r="AC144" s="170"/>
    </row>
    <row r="145" ht="20.05" customHeight="1">
      <c r="A145" s="167"/>
      <c r="B145" s="168"/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5"/>
      <c r="N145" s="175"/>
      <c r="O145" s="170"/>
      <c r="P145" s="170"/>
      <c r="Q145" s="158"/>
      <c r="R145" s="170"/>
      <c r="S145" s="170"/>
      <c r="T145" s="170"/>
      <c r="U145" s="158"/>
      <c r="V145" s="158"/>
      <c r="W145" s="158"/>
      <c r="X145" s="158"/>
      <c r="Y145" s="117"/>
      <c r="Z145" s="170"/>
      <c r="AA145" s="170"/>
      <c r="AB145" s="170"/>
      <c r="AC145" s="170"/>
    </row>
    <row r="146" ht="32.05" customHeight="1">
      <c r="A146" s="167"/>
      <c r="B146" t="s" s="176">
        <v>1</v>
      </c>
      <c r="C146" t="s" s="177">
        <v>2</v>
      </c>
      <c r="D146" t="s" s="177">
        <v>3</v>
      </c>
      <c r="E146" t="s" s="177">
        <v>4</v>
      </c>
      <c r="F146" t="s" s="177">
        <v>5</v>
      </c>
      <c r="G146" t="s" s="177">
        <v>6</v>
      </c>
      <c r="H146" t="s" s="177">
        <v>7</v>
      </c>
      <c r="I146" t="s" s="177">
        <v>6</v>
      </c>
      <c r="J146" t="s" s="177">
        <v>8</v>
      </c>
      <c r="K146" t="s" s="177">
        <v>9</v>
      </c>
      <c r="L146" t="s" s="177">
        <v>10</v>
      </c>
      <c r="M146" s="175"/>
      <c r="N146" s="175"/>
      <c r="O146" t="s" s="177">
        <v>13</v>
      </c>
      <c r="P146" t="s" s="177">
        <v>14</v>
      </c>
      <c r="Q146" s="158"/>
      <c r="R146" t="s" s="177">
        <v>16</v>
      </c>
      <c r="S146" t="s" s="177">
        <v>17</v>
      </c>
      <c r="T146" t="s" s="177">
        <v>18</v>
      </c>
      <c r="U146" s="158"/>
      <c r="V146" s="158"/>
      <c r="W146" s="158"/>
      <c r="X146" s="158"/>
      <c r="Y146" s="117"/>
      <c r="Z146" t="s" s="177">
        <v>24</v>
      </c>
      <c r="AA146" t="s" s="177">
        <v>25</v>
      </c>
      <c r="AB146" s="170"/>
      <c r="AC146" s="170"/>
    </row>
    <row r="147" ht="20.6" customHeight="1">
      <c r="A147" s="178"/>
      <c r="B147" s="26"/>
      <c r="C147" s="27"/>
      <c r="D147" s="27"/>
      <c r="E147" s="27"/>
      <c r="F147" s="29"/>
      <c r="G147" s="27"/>
      <c r="H147" s="179"/>
      <c r="I147" s="27"/>
      <c r="J147" s="27"/>
      <c r="K147" s="27"/>
      <c r="L147" s="27"/>
      <c r="M147" s="27"/>
      <c r="N147" s="27"/>
      <c r="O147" s="27"/>
      <c r="P147" s="33"/>
      <c r="Q147" s="158"/>
      <c r="R147" s="33"/>
      <c r="S147" s="33"/>
      <c r="T147" s="33"/>
      <c r="U147" s="33"/>
      <c r="V147" s="33"/>
      <c r="W147" s="33"/>
      <c r="X147" s="33"/>
      <c r="Y147" s="117"/>
      <c r="Z147" s="33"/>
      <c r="AA147" s="33"/>
      <c r="AB147" s="33"/>
      <c r="AC147" s="33"/>
    </row>
    <row r="148" ht="20.6" customHeight="1">
      <c r="A148" t="s" s="180">
        <v>90</v>
      </c>
      <c r="B148" s="10">
        <v>11353376</v>
      </c>
      <c r="C148" s="11">
        <v>6343796</v>
      </c>
      <c r="D148" s="11">
        <v>3834585</v>
      </c>
      <c r="E148" s="12">
        <f>D148/C148</f>
        <v>0.60446221788973</v>
      </c>
      <c r="F148" s="13">
        <v>503</v>
      </c>
      <c r="G148" s="14">
        <f>(F148-F150)/F150</f>
        <v>0.0545073375262055</v>
      </c>
      <c r="H148" s="181">
        <f>D148/F148/1000</f>
        <v>7.62342942345924</v>
      </c>
      <c r="I148" s="14">
        <f>(H148-H150)/H150</f>
        <v>1.50481371511726</v>
      </c>
      <c r="J148" s="12">
        <f>C148/B148</f>
        <v>0.5587585578069471</v>
      </c>
      <c r="K148" s="11">
        <v>571768</v>
      </c>
      <c r="L148" s="12">
        <f>K148/B148</f>
        <v>0.0503610556014352</v>
      </c>
      <c r="M148" s="11">
        <v>4300000</v>
      </c>
      <c r="N148" s="11">
        <v>0</v>
      </c>
      <c r="O148" s="11">
        <f>M148+N148</f>
        <v>4300000</v>
      </c>
      <c r="P148" s="16">
        <f>O148/K148</f>
        <v>7.52053280351471</v>
      </c>
      <c r="Q148" s="158"/>
      <c r="R148" s="18">
        <v>27330</v>
      </c>
      <c r="S148" s="11">
        <v>590174</v>
      </c>
      <c r="T148" s="12">
        <f>S148/B148</f>
        <v>0.0519822473949599</v>
      </c>
      <c r="U148" s="11">
        <v>5732539</v>
      </c>
      <c r="V148" s="19">
        <f>U148/B148</f>
        <v>0.504919329721838</v>
      </c>
      <c r="W148" s="11">
        <v>4006235</v>
      </c>
      <c r="X148" s="12">
        <f>W148/C148</f>
        <v>0.631520149765219</v>
      </c>
      <c r="Y148" s="117"/>
      <c r="Z148" s="21">
        <f>C148-C149</f>
        <v>-6933935</v>
      </c>
      <c r="AA148" s="22">
        <f>O148-O149</f>
        <v>3600000</v>
      </c>
      <c r="AB148" s="23">
        <f>(AA148-Z148)/K148</f>
        <v>18.4234427250213</v>
      </c>
      <c r="AC148" s="80"/>
    </row>
    <row r="149" ht="20.6" customHeight="1">
      <c r="A149" s="25">
        <f>(D149-D148)/(F149-F148)</f>
        <v>21112.7963917526</v>
      </c>
      <c r="B149" s="26"/>
      <c r="C149" s="27">
        <v>13277731</v>
      </c>
      <c r="D149" s="27">
        <v>12026350</v>
      </c>
      <c r="E149" s="28"/>
      <c r="F149" s="29">
        <v>891</v>
      </c>
      <c r="G149" s="30"/>
      <c r="H149" s="155">
        <f>D149/F149/1000</f>
        <v>13.4975869809203</v>
      </c>
      <c r="I149" s="28"/>
      <c r="J149" s="28"/>
      <c r="K149" s="27"/>
      <c r="L149" s="28"/>
      <c r="M149" s="27"/>
      <c r="N149" s="27"/>
      <c r="O149" s="27">
        <v>700000</v>
      </c>
      <c r="P149" s="182"/>
      <c r="Q149" s="158"/>
      <c r="R149" s="33"/>
      <c r="S149" s="27"/>
      <c r="T149" s="28"/>
      <c r="U149" s="27"/>
      <c r="V149" s="34">
        <f>U149/B149</f>
      </c>
      <c r="W149" s="27"/>
      <c r="X149" s="28">
        <f>W149/C149</f>
        <v>0</v>
      </c>
      <c r="Y149" s="117"/>
      <c r="Z149" s="66"/>
      <c r="AA149" s="67"/>
      <c r="AB149" s="67"/>
      <c r="AC149" s="67"/>
    </row>
    <row r="150" ht="21.2" customHeight="1">
      <c r="A150" t="s" s="37">
        <v>28</v>
      </c>
      <c r="B150" s="38">
        <v>2133337</v>
      </c>
      <c r="C150" s="39">
        <v>1859087</v>
      </c>
      <c r="D150" s="39">
        <v>1451755</v>
      </c>
      <c r="E150" s="40">
        <f>D150/C150</f>
        <v>0.78089675200784</v>
      </c>
      <c r="F150" s="41">
        <v>477</v>
      </c>
      <c r="G150" s="42"/>
      <c r="H150" s="150">
        <f>D150/F150/1000</f>
        <v>3.04351153039832</v>
      </c>
      <c r="I150" s="40"/>
      <c r="J150" s="40">
        <f>C150/B150</f>
        <v>0.871445533452989</v>
      </c>
      <c r="K150" s="39">
        <v>236951</v>
      </c>
      <c r="L150" s="40">
        <f>K150/B150</f>
        <v>0.111070590347423</v>
      </c>
      <c r="M150" s="39">
        <v>20000</v>
      </c>
      <c r="N150" s="39">
        <v>0</v>
      </c>
      <c r="O150" s="39">
        <f>M150+N150</f>
        <v>20000</v>
      </c>
      <c r="P150" s="68">
        <f>O150/K150</f>
        <v>0.0844056366084127</v>
      </c>
      <c r="Q150" s="158"/>
      <c r="R150" s="44"/>
      <c r="S150" s="39">
        <v>1003400</v>
      </c>
      <c r="T150" s="40">
        <f>S150/B150</f>
        <v>0.470342941598069</v>
      </c>
      <c r="U150" s="39">
        <v>909917</v>
      </c>
      <c r="V150" s="45">
        <f>U150/B150</f>
        <v>0.426522860663833</v>
      </c>
      <c r="W150" s="39">
        <v>152304</v>
      </c>
      <c r="X150" s="40">
        <f>W150/C150</f>
        <v>0.0819240842413507</v>
      </c>
      <c r="Y150" s="117"/>
      <c r="Z150" s="52"/>
      <c r="AA150" s="53"/>
      <c r="AB150" s="53"/>
      <c r="AC150" s="53"/>
    </row>
    <row r="151" ht="21.2" customHeight="1">
      <c r="A151" s="48"/>
      <c r="B151" s="38"/>
      <c r="C151" s="49">
        <f>C148-C150</f>
        <v>4484709</v>
      </c>
      <c r="D151" s="49">
        <f>D148-D150</f>
        <v>2382830</v>
      </c>
      <c r="E151" s="50">
        <f>D151/C151</f>
        <v>0.531323214059151</v>
      </c>
      <c r="F151" s="41"/>
      <c r="G151" s="42"/>
      <c r="H151" s="30"/>
      <c r="I151" s="40"/>
      <c r="J151" s="40"/>
      <c r="K151" s="39"/>
      <c r="L151" s="40"/>
      <c r="M151" s="39"/>
      <c r="N151" s="39"/>
      <c r="O151" s="39"/>
      <c r="P151" s="68"/>
      <c r="Q151" s="158"/>
      <c r="R151" s="44"/>
      <c r="S151" s="49">
        <f>S148-S150</f>
        <v>-413226</v>
      </c>
      <c r="T151" s="40"/>
      <c r="U151" s="39"/>
      <c r="V151" s="45">
        <f>U151/B151</f>
      </c>
      <c r="W151" s="39"/>
      <c r="X151" s="40">
        <f>W151/C151</f>
        <v>0</v>
      </c>
      <c r="Y151" s="117"/>
      <c r="Z151" s="52"/>
      <c r="AA151" s="53"/>
      <c r="AB151" s="54">
        <f>C151</f>
        <v>4484709</v>
      </c>
      <c r="AC151" s="54">
        <f>S151</f>
        <v>-413226</v>
      </c>
    </row>
    <row r="152" ht="21.2" customHeight="1">
      <c r="A152" s="55">
        <f>C152-P152</f>
        <v>-30177.421</v>
      </c>
      <c r="B152" s="56">
        <f>A152/H148/1000</f>
        <v>-3.95850992036948</v>
      </c>
      <c r="C152" s="57">
        <f>B148-C148-O148</f>
        <v>709580</v>
      </c>
      <c r="D152" s="58"/>
      <c r="E152" s="59"/>
      <c r="F152" s="83"/>
      <c r="G152" s="60"/>
      <c r="H152" s="60"/>
      <c r="I152" s="59"/>
      <c r="J152" s="59"/>
      <c r="K152" s="58"/>
      <c r="L152" s="59"/>
      <c r="M152" s="58"/>
      <c r="N152" s="58"/>
      <c r="O152" s="58"/>
      <c r="P152" s="58">
        <f>S152+U152</f>
        <v>739757.421</v>
      </c>
      <c r="Q152" s="158"/>
      <c r="R152" s="62">
        <v>0.117</v>
      </c>
      <c r="S152" s="57">
        <f>R152*S148</f>
        <v>69050.357999999993</v>
      </c>
      <c r="T152" s="59"/>
      <c r="U152" s="57">
        <f>R152*U148</f>
        <v>670707.063</v>
      </c>
      <c r="V152" s="63"/>
      <c r="W152" s="58"/>
      <c r="X152" s="59"/>
      <c r="Y152" s="117"/>
      <c r="Z152" s="64"/>
      <c r="AA152" s="65"/>
      <c r="AB152" s="65"/>
      <c r="AC152" s="65"/>
    </row>
    <row r="153" ht="20.6" customHeight="1">
      <c r="A153" t="s" s="135">
        <v>91</v>
      </c>
      <c r="B153" s="10">
        <v>9155151</v>
      </c>
      <c r="C153" s="11">
        <v>5726757</v>
      </c>
      <c r="D153" s="11">
        <v>5024549</v>
      </c>
      <c r="E153" s="12">
        <f>D153/C153</f>
        <v>0.877381212438384</v>
      </c>
      <c r="F153" s="13">
        <v>731</v>
      </c>
      <c r="G153" s="153">
        <f>(F153-F155)/F155</f>
        <v>0.358736059479554</v>
      </c>
      <c r="H153" s="150">
        <f>D153/F153/1000</f>
        <v>6.87352804377565</v>
      </c>
      <c r="I153" s="153">
        <f>(H153-H155)/H155</f>
        <v>3.72753479859335</v>
      </c>
      <c r="J153" s="12">
        <f>C153/B153</f>
        <v>0.625522943313551</v>
      </c>
      <c r="K153" s="11">
        <v>1068927</v>
      </c>
      <c r="L153" s="12">
        <f>K153/B153</f>
        <v>0.116756894561324</v>
      </c>
      <c r="M153" s="166"/>
      <c r="N153" s="166"/>
      <c r="O153" s="11">
        <f>M153+N153</f>
        <v>0</v>
      </c>
      <c r="P153" s="115">
        <f>O153/K153</f>
        <v>0</v>
      </c>
      <c r="Q153" s="158"/>
      <c r="R153" s="18">
        <v>58410</v>
      </c>
      <c r="S153" s="11">
        <v>7219198</v>
      </c>
      <c r="T153" s="12">
        <f>S153/B153</f>
        <v>0.788539479032077</v>
      </c>
      <c r="U153" s="166"/>
      <c r="V153" s="166"/>
      <c r="W153" s="166"/>
      <c r="X153" s="166"/>
      <c r="Y153" s="158"/>
      <c r="Z153" s="79"/>
      <c r="AA153" s="80"/>
      <c r="AB153" s="80"/>
      <c r="AC153" s="80"/>
    </row>
    <row r="154" ht="20.6" customHeight="1">
      <c r="A154" s="25">
        <f>(D154-D153)/(F154-F153)</f>
        <v>219171</v>
      </c>
      <c r="B154" s="26"/>
      <c r="C154" s="27">
        <v>5095471</v>
      </c>
      <c r="D154" s="27">
        <v>3271181</v>
      </c>
      <c r="E154" s="28"/>
      <c r="F154" s="29">
        <v>723</v>
      </c>
      <c r="G154" s="27"/>
      <c r="H154" s="30"/>
      <c r="I154" s="27"/>
      <c r="J154" s="28"/>
      <c r="K154" s="27"/>
      <c r="L154" s="28"/>
      <c r="M154" s="170"/>
      <c r="N154" s="170"/>
      <c r="O154" s="27"/>
      <c r="P154" s="98"/>
      <c r="Q154" s="158"/>
      <c r="R154" s="33"/>
      <c r="S154" s="27"/>
      <c r="T154" s="28"/>
      <c r="U154" s="170"/>
      <c r="V154" s="170"/>
      <c r="W154" s="170"/>
      <c r="X154" s="170"/>
      <c r="Y154" s="158"/>
      <c r="Z154" s="66"/>
      <c r="AA154" s="67"/>
      <c r="AB154" s="67"/>
      <c r="AC154" s="67"/>
    </row>
    <row r="155" ht="21.2" customHeight="1">
      <c r="A155" t="s" s="37">
        <v>28</v>
      </c>
      <c r="B155" s="38">
        <v>2000007</v>
      </c>
      <c r="C155" s="39">
        <v>1504025</v>
      </c>
      <c r="D155" s="39">
        <v>782217</v>
      </c>
      <c r="E155" s="40">
        <f>D155/C155</f>
        <v>0.520082445438075</v>
      </c>
      <c r="F155" s="41">
        <v>538</v>
      </c>
      <c r="G155" s="39"/>
      <c r="H155" s="42">
        <f>D155/F155/1000</f>
        <v>1.45393494423792</v>
      </c>
      <c r="I155" s="39"/>
      <c r="J155" s="40">
        <f>C155/B155</f>
        <v>0.752009867965462</v>
      </c>
      <c r="K155" s="39">
        <v>235065</v>
      </c>
      <c r="L155" s="40">
        <f>K155/B155</f>
        <v>0.11753208863769</v>
      </c>
      <c r="M155" s="170"/>
      <c r="N155" s="170"/>
      <c r="O155" s="39">
        <f>M155+N155</f>
        <v>0</v>
      </c>
      <c r="P155" s="100">
        <f>O155/K155</f>
        <v>0</v>
      </c>
      <c r="Q155" s="158"/>
      <c r="R155" s="44"/>
      <c r="S155" s="39">
        <v>1627319</v>
      </c>
      <c r="T155" s="40">
        <f>S155/B155</f>
        <v>0.813656652201717</v>
      </c>
      <c r="U155" s="170"/>
      <c r="V155" s="170"/>
      <c r="W155" s="170"/>
      <c r="X155" s="170"/>
      <c r="Y155" s="158"/>
      <c r="Z155" s="52"/>
      <c r="AA155" s="53"/>
      <c r="AB155" s="53"/>
      <c r="AC155" s="53"/>
    </row>
    <row r="156" ht="33.2" customHeight="1">
      <c r="A156" s="48"/>
      <c r="B156" s="38"/>
      <c r="C156" s="49">
        <f>C153-C155</f>
        <v>4222732</v>
      </c>
      <c r="D156" s="49">
        <f>D153-D155</f>
        <v>4242332</v>
      </c>
      <c r="E156" s="50">
        <f>D156/C156</f>
        <v>1.00464154485769</v>
      </c>
      <c r="F156" s="41"/>
      <c r="G156" s="39"/>
      <c r="H156" s="42"/>
      <c r="I156" s="39"/>
      <c r="J156" s="40"/>
      <c r="K156" s="39"/>
      <c r="L156" s="40"/>
      <c r="M156" t="s" s="177">
        <v>11</v>
      </c>
      <c r="N156" t="s" s="177">
        <v>12</v>
      </c>
      <c r="O156" s="39"/>
      <c r="P156" s="100"/>
      <c r="Q156" s="158"/>
      <c r="R156" s="44"/>
      <c r="S156" s="49">
        <f>S153-S155</f>
        <v>5591879</v>
      </c>
      <c r="T156" s="40"/>
      <c r="U156" t="s" s="177">
        <v>19</v>
      </c>
      <c r="V156" t="s" s="177">
        <v>20</v>
      </c>
      <c r="W156" t="s" s="177">
        <v>21</v>
      </c>
      <c r="X156" t="s" s="177">
        <v>22</v>
      </c>
      <c r="Y156" s="158"/>
      <c r="Z156" s="52"/>
      <c r="AA156" s="53"/>
      <c r="AB156" s="54">
        <f>C156</f>
        <v>4222732</v>
      </c>
      <c r="AC156" s="54">
        <f>S156</f>
        <v>5591879</v>
      </c>
    </row>
    <row r="157" ht="21.2" customHeight="1">
      <c r="A157" s="55">
        <f>C157-P157</f>
        <v>-32271.166</v>
      </c>
      <c r="B157" s="56">
        <f>A157/H153/1000</f>
        <v>-4.69499299260491</v>
      </c>
      <c r="C157" s="57">
        <f>B153-C153-O153</f>
        <v>3428394</v>
      </c>
      <c r="D157" s="69"/>
      <c r="E157" s="70"/>
      <c r="F157" s="71"/>
      <c r="G157" s="72"/>
      <c r="H157" s="72"/>
      <c r="I157" s="70"/>
      <c r="J157" s="70"/>
      <c r="K157" s="69"/>
      <c r="L157" s="70"/>
      <c r="M157" s="175">
        <v>216700</v>
      </c>
      <c r="N157" s="175">
        <v>0</v>
      </c>
      <c r="O157" s="73"/>
      <c r="P157" s="58">
        <f>S157+U157</f>
        <v>3460665.166</v>
      </c>
      <c r="Q157" s="158"/>
      <c r="R157" s="62">
        <v>0.117</v>
      </c>
      <c r="S157" s="57">
        <f>R157*S153</f>
        <v>844646.166</v>
      </c>
      <c r="T157" s="70"/>
      <c r="U157" s="175">
        <v>2616019</v>
      </c>
      <c r="V157" s="183">
        <f>U157/B157</f>
        <v>-557193.376884799</v>
      </c>
      <c r="W157" s="175">
        <v>8661</v>
      </c>
      <c r="X157" s="20">
        <f>W157/C157</f>
        <v>0.00252625573373422</v>
      </c>
      <c r="Y157" s="20"/>
      <c r="Z157" s="75"/>
      <c r="AA157" s="76"/>
      <c r="AB157" s="76"/>
      <c r="AC157" s="76"/>
    </row>
    <row r="158" ht="20.6" customHeight="1">
      <c r="A158" t="s" s="135">
        <v>92</v>
      </c>
      <c r="B158" s="10">
        <v>20879065</v>
      </c>
      <c r="C158" s="11">
        <v>18271501</v>
      </c>
      <c r="D158" s="11">
        <v>9796011</v>
      </c>
      <c r="E158" s="12">
        <f>D158/C158</f>
        <v>0.53613608427682</v>
      </c>
      <c r="F158" s="13">
        <v>3078</v>
      </c>
      <c r="G158" s="84">
        <f>(F158-F160)/F160</f>
        <v>0.253767820773931</v>
      </c>
      <c r="H158" s="150">
        <f>D158/F158/1000</f>
        <v>3.18258966861598</v>
      </c>
      <c r="I158" s="14">
        <f>(H158-H160)/H160</f>
        <v>0.414237229694602</v>
      </c>
      <c r="J158" s="12">
        <f>C158/B158</f>
        <v>0.875111074178849</v>
      </c>
      <c r="K158" s="11">
        <v>1502917</v>
      </c>
      <c r="L158" s="12">
        <f>K158/B158</f>
        <v>0.0719820068571078</v>
      </c>
      <c r="M158" s="175"/>
      <c r="N158" s="175"/>
      <c r="O158" s="11">
        <v>550000</v>
      </c>
      <c r="P158" s="115">
        <f>O158/K158</f>
        <v>0.365955006164678</v>
      </c>
      <c r="Q158" s="158"/>
      <c r="R158" s="18">
        <v>34444</v>
      </c>
      <c r="S158" s="11">
        <v>15663746</v>
      </c>
      <c r="T158" s="12">
        <f>S158/B158</f>
        <v>0.7502130004384771</v>
      </c>
      <c r="U158" s="175"/>
      <c r="V158" s="183">
        <f>U158/B158</f>
        <v>0</v>
      </c>
      <c r="W158" s="175"/>
      <c r="X158" s="20">
        <f>W158/C158</f>
        <v>0</v>
      </c>
      <c r="Y158" s="20"/>
      <c r="Z158" s="21">
        <f>C158-C159</f>
        <v>620736</v>
      </c>
      <c r="AA158" s="22">
        <f>O158-O159</f>
        <v>300000</v>
      </c>
      <c r="AB158" s="80"/>
      <c r="AC158" s="80"/>
    </row>
    <row r="159" ht="20.6" customHeight="1">
      <c r="A159" s="25">
        <f>(D159-D158)/(F159-F158)</f>
        <v>9261.638613861391</v>
      </c>
      <c r="B159" s="26"/>
      <c r="C159" s="27">
        <v>17650765</v>
      </c>
      <c r="D159" s="27">
        <v>11666862</v>
      </c>
      <c r="E159" s="28"/>
      <c r="F159" s="29">
        <v>3280</v>
      </c>
      <c r="G159" s="27"/>
      <c r="H159" s="184"/>
      <c r="I159" s="27"/>
      <c r="J159" s="27"/>
      <c r="K159" s="27">
        <v>1478458</v>
      </c>
      <c r="L159" s="28"/>
      <c r="M159" s="175"/>
      <c r="N159" s="175"/>
      <c r="O159" s="27">
        <v>250000</v>
      </c>
      <c r="P159" s="98">
        <f>O159/K159</f>
        <v>0.169095097730203</v>
      </c>
      <c r="Q159" s="158"/>
      <c r="R159" s="33"/>
      <c r="S159" s="27"/>
      <c r="T159" s="28"/>
      <c r="U159" s="175"/>
      <c r="V159" s="183">
        <f>U159/B159</f>
      </c>
      <c r="W159" s="175"/>
      <c r="X159" s="20">
        <f>W159/C159</f>
        <v>0</v>
      </c>
      <c r="Y159" s="20"/>
      <c r="Z159" s="66"/>
      <c r="AA159" s="67"/>
      <c r="AB159" s="67"/>
      <c r="AC159" s="67"/>
    </row>
    <row r="160" ht="21.2" customHeight="1">
      <c r="A160" t="s" s="37">
        <v>28</v>
      </c>
      <c r="B160" s="38">
        <v>11724273</v>
      </c>
      <c r="C160" s="39">
        <v>8959537</v>
      </c>
      <c r="D160" s="39">
        <v>5524715</v>
      </c>
      <c r="E160" s="40">
        <f>D160/C160</f>
        <v>0.616629520029885</v>
      </c>
      <c r="F160" s="41">
        <v>2455</v>
      </c>
      <c r="G160" s="39"/>
      <c r="H160" s="185">
        <f>D160/F160/1000</f>
        <v>2.25039307535642</v>
      </c>
      <c r="I160" s="39"/>
      <c r="J160" s="39"/>
      <c r="K160" s="39">
        <v>1110275</v>
      </c>
      <c r="L160" s="40">
        <f>K160/B160</f>
        <v>0.0946988354842983</v>
      </c>
      <c r="M160" s="175"/>
      <c r="N160" s="175"/>
      <c r="O160" s="39">
        <v>1040000</v>
      </c>
      <c r="P160" s="100">
        <f>O160/K160</f>
        <v>0.936704870414987</v>
      </c>
      <c r="Q160" s="158"/>
      <c r="R160" s="44"/>
      <c r="S160" s="39">
        <v>10226569</v>
      </c>
      <c r="T160" s="40">
        <f>S160/B160</f>
        <v>0.872256130508049</v>
      </c>
      <c r="U160" s="175"/>
      <c r="V160" s="183">
        <f>U160/B160</f>
        <v>0</v>
      </c>
      <c r="W160" s="175"/>
      <c r="X160" s="20">
        <f>W160/C160</f>
        <v>0</v>
      </c>
      <c r="Y160" s="20"/>
      <c r="Z160" s="52"/>
      <c r="AA160" s="53"/>
      <c r="AB160" s="53"/>
      <c r="AC160" s="53"/>
    </row>
    <row r="161" ht="21.2" customHeight="1">
      <c r="A161" s="48"/>
      <c r="B161" s="38"/>
      <c r="C161" s="49">
        <f>C158-C160</f>
        <v>9311964</v>
      </c>
      <c r="D161" s="49">
        <f>D158-D160</f>
        <v>4271296</v>
      </c>
      <c r="E161" s="50">
        <f>D161/C161</f>
        <v>0.45868905850581</v>
      </c>
      <c r="F161" s="41"/>
      <c r="G161" s="39"/>
      <c r="H161" s="42"/>
      <c r="I161" s="39"/>
      <c r="J161" s="40"/>
      <c r="K161" s="39"/>
      <c r="L161" s="40"/>
      <c r="M161" s="175"/>
      <c r="N161" s="175"/>
      <c r="O161" s="39"/>
      <c r="P161" s="100"/>
      <c r="Q161" s="158"/>
      <c r="R161" s="44"/>
      <c r="S161" s="49">
        <f>S158-S160</f>
        <v>5437177</v>
      </c>
      <c r="T161" s="40"/>
      <c r="U161" s="175"/>
      <c r="V161" s="183">
        <f>U161/B161</f>
      </c>
      <c r="W161" s="175"/>
      <c r="X161" s="20">
        <f>W161/C161</f>
        <v>0</v>
      </c>
      <c r="Y161" s="20"/>
      <c r="Z161" s="52"/>
      <c r="AA161" s="53"/>
      <c r="AB161" s="54">
        <f>C161</f>
        <v>9311964</v>
      </c>
      <c r="AC161" s="54">
        <f>S161</f>
        <v>5437177</v>
      </c>
    </row>
    <row r="162" ht="21.2" customHeight="1">
      <c r="A162" s="186">
        <f>C162-P162</f>
        <v>224905.718</v>
      </c>
      <c r="B162" s="187">
        <f>A162/H158/1000</f>
        <v>70.66751966734221</v>
      </c>
      <c r="C162" s="57">
        <f>B158-C158-O158</f>
        <v>2057564</v>
      </c>
      <c r="D162" s="69"/>
      <c r="E162" s="70"/>
      <c r="F162" s="71"/>
      <c r="G162" s="72"/>
      <c r="H162" s="72"/>
      <c r="I162" s="70"/>
      <c r="J162" s="70"/>
      <c r="K162" s="69"/>
      <c r="L162" s="70"/>
      <c r="M162" s="175"/>
      <c r="N162" s="175"/>
      <c r="O162" s="73"/>
      <c r="P162" s="58">
        <f>S162+U162</f>
        <v>1832658.282</v>
      </c>
      <c r="Q162" s="158"/>
      <c r="R162" s="62">
        <v>0.117</v>
      </c>
      <c r="S162" s="57">
        <f>R162*S158</f>
        <v>1832658.282</v>
      </c>
      <c r="T162" s="70"/>
      <c r="U162" s="175"/>
      <c r="V162" s="183">
        <f>U162/B162</f>
        <v>0</v>
      </c>
      <c r="W162" s="175"/>
      <c r="X162" s="20">
        <f>W162/C162</f>
        <v>0</v>
      </c>
      <c r="Y162" s="20"/>
      <c r="Z162" s="75"/>
      <c r="AA162" s="76"/>
      <c r="AB162" s="76"/>
      <c r="AC162" s="76"/>
    </row>
    <row r="163" ht="20.6" customHeight="1">
      <c r="A163" t="s" s="188">
        <v>93</v>
      </c>
      <c r="B163" s="10">
        <v>1332441</v>
      </c>
      <c r="C163" s="11">
        <v>536869</v>
      </c>
      <c r="D163" s="11"/>
      <c r="E163" s="11"/>
      <c r="F163" s="11"/>
      <c r="G163" s="11"/>
      <c r="H163" s="11"/>
      <c r="I163" s="11"/>
      <c r="J163" s="11"/>
      <c r="K163" s="11">
        <v>133656</v>
      </c>
      <c r="L163" s="11"/>
      <c r="M163" s="175">
        <v>0</v>
      </c>
      <c r="N163" s="175">
        <v>0</v>
      </c>
      <c r="O163" s="11">
        <f>M163+N163</f>
        <v>0</v>
      </c>
      <c r="P163" s="189">
        <f>O163/K163</f>
        <v>0</v>
      </c>
      <c r="Q163" s="158"/>
      <c r="R163" s="18">
        <v>34252</v>
      </c>
      <c r="S163" s="11">
        <v>260503</v>
      </c>
      <c r="T163" s="11"/>
      <c r="U163" s="175">
        <v>167720</v>
      </c>
      <c r="V163" s="183">
        <f>U163/B163</f>
        <v>0.125874241336014</v>
      </c>
      <c r="W163" s="175">
        <v>509712</v>
      </c>
      <c r="X163" s="20">
        <f>W163/C163</f>
        <v>0.9494159655334909</v>
      </c>
      <c r="Y163" s="20"/>
      <c r="Z163" s="12"/>
      <c r="AA163" s="12"/>
      <c r="AB163" s="12"/>
      <c r="AC163" s="12"/>
    </row>
    <row r="164" ht="20.6" customHeight="1">
      <c r="A164" t="s" s="190">
        <v>94</v>
      </c>
      <c r="B164" s="172">
        <v>12980327</v>
      </c>
      <c r="C164" s="175">
        <v>10410317</v>
      </c>
      <c r="D164" s="175"/>
      <c r="E164" s="175"/>
      <c r="F164" s="175"/>
      <c r="G164" s="175"/>
      <c r="H164" s="175"/>
      <c r="I164" s="175"/>
      <c r="J164" s="175"/>
      <c r="K164" s="175">
        <v>1273833</v>
      </c>
      <c r="L164" s="175"/>
      <c r="M164" s="27">
        <v>805000</v>
      </c>
      <c r="N164" s="27">
        <v>0</v>
      </c>
      <c r="O164" s="175">
        <f>M164+N164</f>
        <v>805000</v>
      </c>
      <c r="P164" s="191">
        <f>O164/K164</f>
        <v>0.631950970025113</v>
      </c>
      <c r="Q164" s="158"/>
      <c r="R164" s="174">
        <v>58647</v>
      </c>
      <c r="S164" s="175">
        <v>10692462</v>
      </c>
      <c r="T164" s="175"/>
      <c r="U164" s="27">
        <v>1177904</v>
      </c>
      <c r="V164" s="34">
        <f>U164/B164</f>
        <v>0.0907453255992703</v>
      </c>
      <c r="W164" s="27">
        <v>516772</v>
      </c>
      <c r="X164" s="28">
        <f>W164/C164</f>
        <v>0.0496403711817805</v>
      </c>
      <c r="Y164" s="20">
        <v>0.0148</v>
      </c>
      <c r="Z164" s="20"/>
      <c r="AA164" s="20"/>
      <c r="AB164" s="20"/>
      <c r="AC164" s="20"/>
    </row>
    <row r="165" ht="20.6" customHeight="1">
      <c r="A165" s="192"/>
      <c r="B165" s="193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1">
        <v>37500</v>
      </c>
      <c r="N165" s="11">
        <v>120000</v>
      </c>
      <c r="O165" s="158"/>
      <c r="P165" s="158"/>
      <c r="Q165" t="s" s="116">
        <v>47</v>
      </c>
      <c r="R165" s="158"/>
      <c r="S165" s="158"/>
      <c r="T165" s="158"/>
      <c r="U165" s="11">
        <v>303021</v>
      </c>
      <c r="V165" s="19">
        <f>U165/B165</f>
      </c>
      <c r="W165" s="11">
        <v>915016</v>
      </c>
      <c r="X165" s="12">
        <f>W165/C165</f>
      </c>
      <c r="Y165" t="s" s="116">
        <v>47</v>
      </c>
      <c r="Z165" s="158"/>
      <c r="AA165" s="158"/>
      <c r="AB165" s="158"/>
      <c r="AC165" s="158"/>
    </row>
    <row r="166" ht="20.6" customHeight="1">
      <c r="A166" s="192"/>
      <c r="B166" s="193"/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27">
        <v>145000</v>
      </c>
      <c r="N166" s="27">
        <v>51000</v>
      </c>
      <c r="O166" s="158"/>
      <c r="P166" s="158"/>
      <c r="Q166" s="114"/>
      <c r="R166" s="158"/>
      <c r="S166" s="158"/>
      <c r="T166" s="158"/>
      <c r="U166" s="27">
        <v>17384</v>
      </c>
      <c r="V166" s="34">
        <f>U166/B166</f>
      </c>
      <c r="W166" s="27">
        <v>216145</v>
      </c>
      <c r="X166" s="28">
        <f>W166/C166</f>
      </c>
      <c r="Y166" s="194"/>
      <c r="Z166" s="158"/>
      <c r="AA166" s="158"/>
      <c r="AB166" s="158"/>
      <c r="AC166" s="158"/>
    </row>
    <row r="167" ht="21.2" customHeight="1">
      <c r="A167" s="192"/>
      <c r="B167" s="193"/>
      <c r="C167" s="158"/>
      <c r="D167" s="158"/>
      <c r="E167" s="158"/>
      <c r="F167" s="158"/>
      <c r="G167" s="158"/>
      <c r="H167" s="158"/>
      <c r="I167" s="158"/>
      <c r="J167" s="158"/>
      <c r="K167" s="158"/>
      <c r="L167" s="158"/>
      <c r="M167" s="39"/>
      <c r="N167" s="39"/>
      <c r="O167" s="158"/>
      <c r="P167" s="158"/>
      <c r="Q167" s="114"/>
      <c r="R167" s="158"/>
      <c r="S167" s="158"/>
      <c r="T167" s="158"/>
      <c r="U167" s="39"/>
      <c r="V167" s="45">
        <f>U167/B167</f>
      </c>
      <c r="W167" s="39"/>
      <c r="X167" s="40">
        <f>W167/C167</f>
      </c>
      <c r="Y167" s="194"/>
      <c r="Z167" s="158"/>
      <c r="AA167" s="158"/>
      <c r="AB167" s="158"/>
      <c r="AC167" s="158"/>
    </row>
    <row r="168" ht="21.2" customHeight="1">
      <c r="A168" s="195"/>
      <c r="B168" s="196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69"/>
      <c r="N168" s="69"/>
      <c r="O168" s="33"/>
      <c r="P168" s="33"/>
      <c r="Q168" s="114"/>
      <c r="R168" s="33"/>
      <c r="S168" s="33"/>
      <c r="T168" s="33"/>
      <c r="U168" s="57">
        <f>R168*U165</f>
        <v>0</v>
      </c>
      <c r="V168" s="74"/>
      <c r="W168" s="69"/>
      <c r="X168" s="70"/>
      <c r="Y168" s="194"/>
      <c r="Z168" s="33"/>
      <c r="AA168" s="33"/>
      <c r="AB168" s="33"/>
      <c r="AC168" s="33"/>
    </row>
    <row r="169" ht="20.6" customHeight="1">
      <c r="A169" t="s" s="135">
        <v>95</v>
      </c>
      <c r="B169" s="10">
        <v>90036656</v>
      </c>
      <c r="C169" s="11">
        <v>58842231</v>
      </c>
      <c r="D169" s="11">
        <v>31577205</v>
      </c>
      <c r="E169" s="12">
        <f>D169/C169</f>
        <v>0.5366418720595419</v>
      </c>
      <c r="F169" s="13">
        <v>24101</v>
      </c>
      <c r="G169" s="153">
        <f>(F169-F170)/F170</f>
        <v>0.907177336393131</v>
      </c>
      <c r="H169" s="77">
        <f>D169/F169/1000</f>
        <v>1.31020310360566</v>
      </c>
      <c r="I169" s="153">
        <f>(H169-H170)/H170</f>
        <v>0.315841636521644</v>
      </c>
      <c r="J169" s="12">
        <f>C169/B169</f>
        <v>0.653536388557123</v>
      </c>
      <c r="K169" s="11">
        <v>9632696</v>
      </c>
      <c r="L169" s="12">
        <f>K169/B169</f>
        <v>0.106986381191234</v>
      </c>
      <c r="M169" s="11">
        <v>10325000</v>
      </c>
      <c r="N169" s="11">
        <v>1600000</v>
      </c>
      <c r="O169" s="11">
        <f>M169+N169</f>
        <v>11925000</v>
      </c>
      <c r="P169" s="16">
        <f>O169/K169</f>
        <v>1.23797117650137</v>
      </c>
      <c r="Q169" t="s" s="116">
        <v>96</v>
      </c>
      <c r="R169" s="18">
        <v>32541</v>
      </c>
      <c r="S169" s="11">
        <v>69723354</v>
      </c>
      <c r="T169" s="12">
        <f>S169/B169</f>
        <v>0.774388533487961</v>
      </c>
      <c r="U169" s="11">
        <v>9073554</v>
      </c>
      <c r="V169" s="19">
        <f>U169/B169</f>
        <v>0.100776221631332</v>
      </c>
      <c r="W169" s="11">
        <v>827827</v>
      </c>
      <c r="X169" s="12">
        <f>W169/C169</f>
        <v>0.0140685862165899</v>
      </c>
      <c r="Y169" s="194">
        <v>0.0302</v>
      </c>
      <c r="Z169" s="79"/>
      <c r="AA169" s="80"/>
      <c r="AB169" s="80"/>
      <c r="AC169" s="80"/>
    </row>
    <row r="170" ht="20.6" customHeight="1">
      <c r="A170" t="s" s="136">
        <v>28</v>
      </c>
      <c r="B170" s="26">
        <v>21989123</v>
      </c>
      <c r="C170" s="27">
        <v>16583471</v>
      </c>
      <c r="D170" s="27">
        <v>12582849</v>
      </c>
      <c r="E170" s="28">
        <f>D170/C170</f>
        <v>0.758758464979979</v>
      </c>
      <c r="F170" s="29">
        <v>12637</v>
      </c>
      <c r="G170" s="27"/>
      <c r="H170" s="30">
        <f>D170/F170/1000</f>
        <v>0.995714884861913</v>
      </c>
      <c r="I170" s="27"/>
      <c r="J170" s="28">
        <f>C170/B170</f>
        <v>0.754167003386174</v>
      </c>
      <c r="K170" s="27">
        <v>2012298</v>
      </c>
      <c r="L170" s="28">
        <f>K170/B170</f>
        <v>0.09151333593431631</v>
      </c>
      <c r="M170" s="27">
        <v>2329109</v>
      </c>
      <c r="N170" s="27">
        <v>0</v>
      </c>
      <c r="O170" s="27">
        <f>M170+N170</f>
        <v>2329109</v>
      </c>
      <c r="P170" s="109">
        <f>O170/K170</f>
        <v>1.15743741732089</v>
      </c>
      <c r="Q170" s="114"/>
      <c r="R170" s="33"/>
      <c r="S170" s="27">
        <v>17241198</v>
      </c>
      <c r="T170" s="28">
        <f>S170/B170</f>
        <v>0.784078473707205</v>
      </c>
      <c r="U170" s="27">
        <v>2331574</v>
      </c>
      <c r="V170" s="34">
        <f>U170/B170</f>
        <v>0.106033060072473</v>
      </c>
      <c r="W170" s="27">
        <v>120435</v>
      </c>
      <c r="X170" s="28">
        <f>W170/C170</f>
        <v>0.00726235177183353</v>
      </c>
      <c r="Y170" s="194"/>
      <c r="Z170" s="66"/>
      <c r="AA170" s="67"/>
      <c r="AB170" s="67"/>
      <c r="AC170" s="67"/>
    </row>
    <row r="171" ht="21.2" customHeight="1">
      <c r="A171" s="197">
        <f>C171-P171</f>
        <v>10050186.764</v>
      </c>
      <c r="B171" s="198">
        <f>A171/H169/1000</f>
        <v>7670.709019343670</v>
      </c>
      <c r="C171" s="57">
        <f>B169-C169-O169</f>
        <v>19269425</v>
      </c>
      <c r="D171" s="69"/>
      <c r="E171" s="70"/>
      <c r="F171" s="71"/>
      <c r="G171" s="72"/>
      <c r="H171" s="72"/>
      <c r="I171" s="70"/>
      <c r="J171" s="70"/>
      <c r="K171" s="69"/>
      <c r="L171" s="70"/>
      <c r="M171" s="69"/>
      <c r="N171" s="69"/>
      <c r="O171" s="73"/>
      <c r="P171" s="58">
        <f>S171+U171</f>
        <v>9219238.236</v>
      </c>
      <c r="Q171" s="114"/>
      <c r="R171" s="62">
        <v>0.117</v>
      </c>
      <c r="S171" s="57">
        <f>R171*S169</f>
        <v>8157632.418</v>
      </c>
      <c r="T171" s="70"/>
      <c r="U171" s="57">
        <f>R171*U169</f>
        <v>1061605.818</v>
      </c>
      <c r="V171" s="74"/>
      <c r="W171" s="69"/>
      <c r="X171" s="70"/>
      <c r="Y171" s="194"/>
      <c r="Z171" s="75"/>
      <c r="AA171" s="76"/>
      <c r="AB171" s="76"/>
      <c r="AC171" s="76"/>
    </row>
    <row r="172" ht="20.6" customHeight="1">
      <c r="A172" t="s" s="135">
        <v>97</v>
      </c>
      <c r="B172" s="10">
        <v>6265921</v>
      </c>
      <c r="C172" s="11">
        <v>5302821</v>
      </c>
      <c r="D172" s="11">
        <v>4519485</v>
      </c>
      <c r="E172" s="12">
        <f>D172/C172</f>
        <v>0.852279381106773</v>
      </c>
      <c r="F172" s="13">
        <v>1545</v>
      </c>
      <c r="G172" s="84">
        <f>(F172-F173)/F173</f>
        <v>0.403269754768392</v>
      </c>
      <c r="H172" s="77">
        <f>D172/F172/1000</f>
        <v>2.92523300970874</v>
      </c>
      <c r="I172" s="84">
        <f>(H172-H173)/H173</f>
        <v>0.371793437864019</v>
      </c>
      <c r="J172" s="12">
        <f>C172/B172</f>
        <v>0.846295540591718</v>
      </c>
      <c r="K172" s="11">
        <v>584262</v>
      </c>
      <c r="L172" s="12">
        <f>K172/B172</f>
        <v>0.0932443929631414</v>
      </c>
      <c r="M172" s="11">
        <v>100000</v>
      </c>
      <c r="N172" s="11">
        <v>0</v>
      </c>
      <c r="O172" s="11">
        <f>M172+N172</f>
        <v>100000</v>
      </c>
      <c r="P172" s="189">
        <f>O172/K172</f>
        <v>0.171156090931808</v>
      </c>
      <c r="Q172" s="114"/>
      <c r="R172" s="18">
        <v>34699</v>
      </c>
      <c r="S172" s="11">
        <v>4794872</v>
      </c>
      <c r="T172" s="12">
        <f>S172/B172</f>
        <v>0.765230203189603</v>
      </c>
      <c r="U172" s="11">
        <v>958220</v>
      </c>
      <c r="V172" s="19">
        <f>U172/B172</f>
        <v>0.152925643333199</v>
      </c>
      <c r="W172" s="11">
        <v>226698</v>
      </c>
      <c r="X172" s="12">
        <f>W172/C172</f>
        <v>0.0427504530135941</v>
      </c>
      <c r="Y172" s="194"/>
      <c r="Z172" s="79"/>
      <c r="AA172" s="80"/>
      <c r="AB172" s="80"/>
      <c r="AC172" s="80"/>
    </row>
    <row r="173" ht="20.6" customHeight="1">
      <c r="A173" t="s" s="136">
        <v>28</v>
      </c>
      <c r="B173" s="26">
        <v>3241096</v>
      </c>
      <c r="C173" s="27">
        <v>2723242</v>
      </c>
      <c r="D173" s="27">
        <v>2347789</v>
      </c>
      <c r="E173" s="28">
        <f>D173/C173</f>
        <v>0.8621301375346</v>
      </c>
      <c r="F173" s="29">
        <v>1101</v>
      </c>
      <c r="G173" s="27"/>
      <c r="H173" s="30">
        <f>D173/F173/1000</f>
        <v>2.13241507720254</v>
      </c>
      <c r="I173" s="27"/>
      <c r="J173" s="28">
        <f>C173/B173</f>
        <v>0.840222566687318</v>
      </c>
      <c r="K173" s="27">
        <v>332284</v>
      </c>
      <c r="L173" s="28">
        <f>K173/B173</f>
        <v>0.102522109804831</v>
      </c>
      <c r="M173" s="27">
        <v>144000</v>
      </c>
      <c r="N173" s="27">
        <v>0</v>
      </c>
      <c r="O173" s="27">
        <f>M173+N173</f>
        <v>144000</v>
      </c>
      <c r="P173" s="199">
        <f>O173/K173</f>
        <v>0.433364230597922</v>
      </c>
      <c r="Q173" s="114"/>
      <c r="R173" s="33"/>
      <c r="S173" s="27">
        <v>2475286</v>
      </c>
      <c r="T173" s="28">
        <f>S173/B173</f>
        <v>0.763718816104182</v>
      </c>
      <c r="U173" s="27">
        <v>256835</v>
      </c>
      <c r="V173" s="34">
        <f>U173/B173</f>
        <v>0.0792432559850125</v>
      </c>
      <c r="W173" s="27">
        <v>0</v>
      </c>
      <c r="X173" s="28">
        <f>W173/C173</f>
        <v>0</v>
      </c>
      <c r="Y173" s="194"/>
      <c r="Z173" s="66"/>
      <c r="AA173" s="67"/>
      <c r="AB173" s="67"/>
      <c r="AC173" s="67"/>
    </row>
    <row r="174" ht="21.2" customHeight="1">
      <c r="A174" s="48"/>
      <c r="B174" s="38"/>
      <c r="C174" s="49">
        <f>C172-C173</f>
        <v>2579579</v>
      </c>
      <c r="D174" s="49">
        <f>D172-D173</f>
        <v>2171696</v>
      </c>
      <c r="E174" s="50">
        <f>D174/C174</f>
        <v>0.841880012203542</v>
      </c>
      <c r="F174" s="41"/>
      <c r="G174" s="39"/>
      <c r="H174" s="42"/>
      <c r="I174" s="39"/>
      <c r="J174" s="40"/>
      <c r="K174" s="39"/>
      <c r="L174" s="40"/>
      <c r="M174" s="39"/>
      <c r="N174" s="39"/>
      <c r="O174" s="39"/>
      <c r="P174" s="100"/>
      <c r="Q174" s="114"/>
      <c r="R174" s="44"/>
      <c r="S174" s="49">
        <f>S172-S173</f>
        <v>2319586</v>
      </c>
      <c r="T174" s="40"/>
      <c r="U174" s="39"/>
      <c r="V174" s="45">
        <f>U174/B174</f>
      </c>
      <c r="W174" s="39"/>
      <c r="X174" s="40">
        <f>W174/C174</f>
        <v>0</v>
      </c>
      <c r="Y174" s="194"/>
      <c r="Z174" s="52"/>
      <c r="AA174" s="53"/>
      <c r="AB174" s="53"/>
      <c r="AC174" s="53"/>
    </row>
    <row r="175" ht="21.2" customHeight="1">
      <c r="A175" s="197">
        <f>C175-P175</f>
        <v>189988.236</v>
      </c>
      <c r="B175" s="198">
        <f>A175/H172/1000</f>
        <v>64.9480692202762</v>
      </c>
      <c r="C175" s="57">
        <f>B172-C172-O172</f>
        <v>863100</v>
      </c>
      <c r="D175" s="69"/>
      <c r="E175" s="70"/>
      <c r="F175" s="71"/>
      <c r="G175" s="72"/>
      <c r="H175" s="72"/>
      <c r="I175" s="70"/>
      <c r="J175" s="70"/>
      <c r="K175" s="69"/>
      <c r="L175" s="70"/>
      <c r="M175" s="69"/>
      <c r="N175" s="69"/>
      <c r="O175" s="73"/>
      <c r="P175" s="58">
        <f>S175+U175</f>
        <v>673111.764</v>
      </c>
      <c r="Q175" s="114"/>
      <c r="R175" s="62">
        <v>0.117</v>
      </c>
      <c r="S175" s="57">
        <f>R175*S172</f>
        <v>561000.024</v>
      </c>
      <c r="T175" s="70"/>
      <c r="U175" s="57">
        <f>R175*U172</f>
        <v>112111.74</v>
      </c>
      <c r="V175" s="74"/>
      <c r="W175" s="69"/>
      <c r="X175" s="70"/>
      <c r="Y175" s="194"/>
      <c r="Z175" s="75"/>
      <c r="AA175" s="76"/>
      <c r="AB175" s="76"/>
      <c r="AC175" s="76"/>
    </row>
  </sheetData>
  <mergeCells count="1">
    <mergeCell ref="A1:AC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